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380" tabRatio="972" activeTab="0"/>
  </bookViews>
  <sheets>
    <sheet name="BP" sheetId="1" r:id="rId1"/>
    <sheet name="KP" sheetId="2" r:id="rId2"/>
    <sheet name="VP1" sheetId="3" r:id="rId3"/>
    <sheet name="VP2" sheetId="4" r:id="rId4"/>
    <sheet name="VP3" sheetId="5" r:id="rId5"/>
    <sheet name="VP4" sheetId="6" r:id="rId6"/>
    <sheet name="VP5" sheetId="7" r:id="rId7"/>
    <sheet name="VP6" sheetId="8" r:id="rId8"/>
    <sheet name="VP7" sheetId="9" r:id="rId9"/>
    <sheet name="VP8" sheetId="10" r:id="rId10"/>
    <sheet name="VP9" sheetId="11" r:id="rId11"/>
    <sheet name="VP10" sheetId="12" r:id="rId12"/>
    <sheet name="VP11" sheetId="13" r:id="rId13"/>
    <sheet name="SUM" sheetId="14" r:id="rId14"/>
  </sheets>
  <definedNames/>
  <calcPr fullCalcOnLoad="1"/>
</workbook>
</file>

<file path=xl/sharedStrings.xml><?xml version="1.0" encoding="utf-8"?>
<sst xmlns="http://schemas.openxmlformats.org/spreadsheetml/2006/main" count="1440" uniqueCount="695">
  <si>
    <t>Ochrana prírody a krajiny</t>
  </si>
  <si>
    <t>Finančná a rozpočtová oblasť</t>
  </si>
  <si>
    <t>Transakcie verejného dlhu</t>
  </si>
  <si>
    <t>Nakladanie s odpadmi</t>
  </si>
  <si>
    <t>Výsledok hospodárenia</t>
  </si>
  <si>
    <t>ukazovateľ</t>
  </si>
  <si>
    <t>2</t>
  </si>
  <si>
    <t>4</t>
  </si>
  <si>
    <t>5</t>
  </si>
  <si>
    <t>Kapitálové výdavky</t>
  </si>
  <si>
    <t>Bežné výdavky</t>
  </si>
  <si>
    <t>Bežné príjmy</t>
  </si>
  <si>
    <t>Rozpočet</t>
  </si>
  <si>
    <t>kategória</t>
  </si>
  <si>
    <t>položka</t>
  </si>
  <si>
    <t>100</t>
  </si>
  <si>
    <t>DAŇOVÉ  PRÍJMY</t>
  </si>
  <si>
    <t>110</t>
  </si>
  <si>
    <t>Dane z príjmov a kapitálového majetku</t>
  </si>
  <si>
    <t>111</t>
  </si>
  <si>
    <t>003</t>
  </si>
  <si>
    <t>120</t>
  </si>
  <si>
    <t>Dane z majetku</t>
  </si>
  <si>
    <t>121</t>
  </si>
  <si>
    <t>001</t>
  </si>
  <si>
    <t>002</t>
  </si>
  <si>
    <t>130</t>
  </si>
  <si>
    <t>Domáce dane na tovary a služby</t>
  </si>
  <si>
    <t>012</t>
  </si>
  <si>
    <t>013</t>
  </si>
  <si>
    <t>200</t>
  </si>
  <si>
    <t>NEDAŇOVÉ  PRÍJMY</t>
  </si>
  <si>
    <t>210</t>
  </si>
  <si>
    <t>Príjmy z podnikania a z vlastníctva majetku</t>
  </si>
  <si>
    <t>212</t>
  </si>
  <si>
    <t>220</t>
  </si>
  <si>
    <t>Administratívne a iné poplatky a platby</t>
  </si>
  <si>
    <t>221</t>
  </si>
  <si>
    <t>004</t>
  </si>
  <si>
    <t>223</t>
  </si>
  <si>
    <t>240</t>
  </si>
  <si>
    <t>Úroky z domácich úverov,pôžičiek a vkladov</t>
  </si>
  <si>
    <t>242</t>
  </si>
  <si>
    <t>z vkladov</t>
  </si>
  <si>
    <t>290</t>
  </si>
  <si>
    <t>Iné nedaňové príjmy</t>
  </si>
  <si>
    <t>292</t>
  </si>
  <si>
    <t>Opatrovateľská služba</t>
  </si>
  <si>
    <t>Elektrická energia</t>
  </si>
  <si>
    <t xml:space="preserve">Rozvoj obcí </t>
  </si>
  <si>
    <t>300</t>
  </si>
  <si>
    <t>GRANTY  A  TRANSFERY</t>
  </si>
  <si>
    <t>310</t>
  </si>
  <si>
    <t>Transfery v rámci verejnej správy</t>
  </si>
  <si>
    <t>Zo štátneho rozpočtu</t>
  </si>
  <si>
    <t>BEŽNÉ PRÍJMY SPOLU:</t>
  </si>
  <si>
    <t>Kapitálové príjmy</t>
  </si>
  <si>
    <t>230</t>
  </si>
  <si>
    <t>233</t>
  </si>
  <si>
    <t>KAPITÁLOVÉ PRÍJMY SPOLU:</t>
  </si>
  <si>
    <t>PRÍJMY</t>
  </si>
  <si>
    <t>PRÍJMY SPOLU:</t>
  </si>
  <si>
    <t>Bežné výdavky spolu:</t>
  </si>
  <si>
    <t>Kapitálové príjmy spolu:</t>
  </si>
  <si>
    <t xml:space="preserve">Kapitálové výdavky spolu: </t>
  </si>
  <si>
    <t xml:space="preserve">   z toho:</t>
  </si>
  <si>
    <t>Autodoprava</t>
  </si>
  <si>
    <t>Ochrana pred požiarmi</t>
  </si>
  <si>
    <t>7</t>
  </si>
  <si>
    <t>Verejné osvetlenie</t>
  </si>
  <si>
    <t>Dávky sociálnej pomoci - pomoc občanom</t>
  </si>
  <si>
    <t>Členstvo v samosprávnych org.a združeniach</t>
  </si>
  <si>
    <t>Činnosť matriky</t>
  </si>
  <si>
    <t>Cintorínske a pohrebné služby</t>
  </si>
  <si>
    <t>Miestny rozhlas</t>
  </si>
  <si>
    <t>Nakladanie s odpadovými vodami</t>
  </si>
  <si>
    <t>Prevádzka a údržba budov</t>
  </si>
  <si>
    <t xml:space="preserve">Cestná doprava </t>
  </si>
  <si>
    <t>13</t>
  </si>
  <si>
    <t>Náboženské a iné spoločenské služby</t>
  </si>
  <si>
    <t>Výkon funkcie starostu</t>
  </si>
  <si>
    <t>Audit</t>
  </si>
  <si>
    <t>01.1.2</t>
  </si>
  <si>
    <t>Zasadnutia orgánov obce</t>
  </si>
  <si>
    <t>Majetok obce</t>
  </si>
  <si>
    <t>Vzdelávanie zamestnancov obce</t>
  </si>
  <si>
    <t>Obecný informačný systém</t>
  </si>
  <si>
    <t>PHM</t>
  </si>
  <si>
    <t>Materská škola</t>
  </si>
  <si>
    <t>Základná škola</t>
  </si>
  <si>
    <t>Základná škola a školské zariadenia</t>
  </si>
  <si>
    <t>všeobecné služby</t>
  </si>
  <si>
    <t>Podpora kultúrnych a športových podujatí</t>
  </si>
  <si>
    <t xml:space="preserve"> Ochrana životného prostredia</t>
  </si>
  <si>
    <t>Územné rozhodovanie a stavebný poriadok</t>
  </si>
  <si>
    <t>údržba strojov a zariadenia</t>
  </si>
  <si>
    <t>stravovanie dôchodcov</t>
  </si>
  <si>
    <t>posedenie dôchodcov</t>
  </si>
  <si>
    <t>Administratíva - správa obce</t>
  </si>
  <si>
    <t>291</t>
  </si>
  <si>
    <t xml:space="preserve"> - administratívne poplatky</t>
  </si>
  <si>
    <t xml:space="preserve"> </t>
  </si>
  <si>
    <t>predaj pozemkov</t>
  </si>
  <si>
    <t>Cestovné náhrady - tuzemské</t>
  </si>
  <si>
    <t>PROGRAM 3:     Služby občanom</t>
  </si>
  <si>
    <t>PROGRAM 2:     Interné služby obce</t>
  </si>
  <si>
    <t>Vývoz septikov</t>
  </si>
  <si>
    <t>PROGRAM 6:     Pozemné komunikácie</t>
  </si>
  <si>
    <t>PROGRAM 7:     Vzdelávanie</t>
  </si>
  <si>
    <t>Predškolské vzdelávanie</t>
  </si>
  <si>
    <t>poistné zo mzdy</t>
  </si>
  <si>
    <t>PHM kosenie ihriska</t>
  </si>
  <si>
    <t>Kultúrna činnosť</t>
  </si>
  <si>
    <t>PROGRAM 9:     Prostredie pre život</t>
  </si>
  <si>
    <t>Stavebný úrad</t>
  </si>
  <si>
    <t>poistenie verejného priestranstva</t>
  </si>
  <si>
    <t>PROGRAM 10:     Sociálne služby</t>
  </si>
  <si>
    <t>Starostlivosť o dôchodcov</t>
  </si>
  <si>
    <t>geometrický plán</t>
  </si>
  <si>
    <t>posudky, expertízy</t>
  </si>
  <si>
    <t>platba dane</t>
  </si>
  <si>
    <t>PROGRAM 11:     Administratíva</t>
  </si>
  <si>
    <t>Poistenie družstva</t>
  </si>
  <si>
    <t>Karty, diaľničná známka</t>
  </si>
  <si>
    <t>Evidencia obyvateľstva - REGOB</t>
  </si>
  <si>
    <t>Zber, odvoz a zneškodnenie odpadu</t>
  </si>
  <si>
    <t>PROGRAM 5:   Odpadové hospodárstvo</t>
  </si>
  <si>
    <t>Voda</t>
  </si>
  <si>
    <t>Školský klub detí /ŠKD/</t>
  </si>
  <si>
    <t>Školská jedáleň /ŠJ/</t>
  </si>
  <si>
    <t>PRÍJEM</t>
  </si>
  <si>
    <t>134</t>
  </si>
  <si>
    <t>Rozvoj obce</t>
  </si>
  <si>
    <t>0.1.3.3</t>
  </si>
  <si>
    <t>Výnos dane z príjmov poukáz. územnej samospráve</t>
  </si>
  <si>
    <t xml:space="preserve">  - daň za užívanie verejného priestranstva</t>
  </si>
  <si>
    <t xml:space="preserve">  - z úhrad za dobývací priestor</t>
  </si>
  <si>
    <t>Daň z nehnuteľností</t>
  </si>
  <si>
    <t>Príjmy z vlastníctva</t>
  </si>
  <si>
    <t xml:space="preserve"> - z prenájmu riadu,kontajnerov,nádob na odpad</t>
  </si>
  <si>
    <t xml:space="preserve">  - administratívne poplatky - ostatné</t>
  </si>
  <si>
    <t>04.4.3</t>
  </si>
  <si>
    <t>06.4.0</t>
  </si>
  <si>
    <t>05.4.0</t>
  </si>
  <si>
    <t>06.2.0</t>
  </si>
  <si>
    <t>211</t>
  </si>
  <si>
    <t>Program 6:Pozemné komunikácie</t>
  </si>
  <si>
    <t>Program 1:Plánovanie, manažm. a kontrola</t>
  </si>
  <si>
    <t>Program 2:Interné služby obce</t>
  </si>
  <si>
    <t>Program 3:Služby občanom</t>
  </si>
  <si>
    <t>Program 4:Bezpečnosť, právo a poriadok</t>
  </si>
  <si>
    <t>Program 5:Odpadové hospodárstvo</t>
  </si>
  <si>
    <t>Program 7:Vzdelávanie</t>
  </si>
  <si>
    <t>Program 8:Kultúra a šport</t>
  </si>
  <si>
    <t>Program 9:Prostredie pre život</t>
  </si>
  <si>
    <t>Program 10:Sociálne služby</t>
  </si>
  <si>
    <t>Program 11:Administratíva</t>
  </si>
  <si>
    <t>poistenie budova ČOV a technológia</t>
  </si>
  <si>
    <t>projektové práce</t>
  </si>
  <si>
    <t xml:space="preserve"> - prenájom pošta</t>
  </si>
  <si>
    <t xml:space="preserve">  -z prenajatých budov, priestorov a objektov</t>
  </si>
  <si>
    <t>Vysielacie služby</t>
  </si>
  <si>
    <t>Rekreačné a športové služby</t>
  </si>
  <si>
    <t>Náhradné diely a opravy</t>
  </si>
  <si>
    <t>Bývanie a občianska vybavenosť</t>
  </si>
  <si>
    <t>06.1.0</t>
  </si>
  <si>
    <t>Centrum voľného času, Malacky</t>
  </si>
  <si>
    <t>CVČ Malacky</t>
  </si>
  <si>
    <t>PHM - zimná údržba ciest</t>
  </si>
  <si>
    <t>Zimná údržba ciest (posyp.soľ)</t>
  </si>
  <si>
    <t>222</t>
  </si>
  <si>
    <t>telef.popl., poštovné (obec+ŠR)</t>
  </si>
  <si>
    <t>nádoby na odpad-kontajnery,koše</t>
  </si>
  <si>
    <t>splátky úveru ŠFRB</t>
  </si>
  <si>
    <t>4            Lekáreň V.R.P. Zdravie (199,16/mes.)</t>
  </si>
  <si>
    <t>133</t>
  </si>
  <si>
    <t>Rozvoj bývania - BYTOVÝ DOM</t>
  </si>
  <si>
    <t>Matrika-mzdy,odvody,prevádz.náklady</t>
  </si>
  <si>
    <t>REGOB-prevádzk.náklady</t>
  </si>
  <si>
    <t>telef.popl., poštovné ŠR+obec</t>
  </si>
  <si>
    <t xml:space="preserve"> - prenájom hrobových miest na 10 rokov</t>
  </si>
  <si>
    <t>normatív</t>
  </si>
  <si>
    <t xml:space="preserve">  - Príspevky na energie</t>
  </si>
  <si>
    <t>Plyn:   z toho:</t>
  </si>
  <si>
    <t xml:space="preserve">  - Vratky </t>
  </si>
  <si>
    <t>GRANTY A DOTÁCIE</t>
  </si>
  <si>
    <t>por.číslo</t>
  </si>
  <si>
    <t>podpoložka</t>
  </si>
  <si>
    <t>Havarijné stavy škôl</t>
  </si>
  <si>
    <t>Poplatky STK, EK</t>
  </si>
  <si>
    <t>Údržba výpočtovej techniky</t>
  </si>
  <si>
    <t>01.1.1</t>
  </si>
  <si>
    <t>06.2</t>
  </si>
  <si>
    <t>0.1.1.1</t>
  </si>
  <si>
    <t>08.4</t>
  </si>
  <si>
    <t>0.8.3</t>
  </si>
  <si>
    <t>03.2</t>
  </si>
  <si>
    <t>05.1</t>
  </si>
  <si>
    <t>05.2</t>
  </si>
  <si>
    <t>04.5.1</t>
  </si>
  <si>
    <t>09.1.1</t>
  </si>
  <si>
    <t>09.5.0</t>
  </si>
  <si>
    <t>09.6.0.2</t>
  </si>
  <si>
    <t>08.1.0</t>
  </si>
  <si>
    <t>08.2.0</t>
  </si>
  <si>
    <t>10.7.0</t>
  </si>
  <si>
    <t>10.2.0</t>
  </si>
  <si>
    <t>10.9.0</t>
  </si>
  <si>
    <t>01.7.0</t>
  </si>
  <si>
    <t>mzdy a ost.osob.vyrovnania</t>
  </si>
  <si>
    <t>činnosť kultúrnej komisie-kult.akcie</t>
  </si>
  <si>
    <t>Odmeny pre poslancov+odvody</t>
  </si>
  <si>
    <t>Verejné osvetlenie (VO)</t>
  </si>
  <si>
    <t>vzdelávacie poukazy-prevádz.výdavky</t>
  </si>
  <si>
    <t>v EUR</t>
  </si>
  <si>
    <t>HV spol. Lábinvest+prerozdel.finanč.zostatku</t>
  </si>
  <si>
    <t xml:space="preserve">poistné,príspevky do poisťovní </t>
  </si>
  <si>
    <t>Kapitálové príjmy - dotácie</t>
  </si>
  <si>
    <t xml:space="preserve"> + Prebytok/ - Schodok rozpočtu</t>
  </si>
  <si>
    <t>630</t>
  </si>
  <si>
    <t>640</t>
  </si>
  <si>
    <t>1:  PLÁNOVANIE, MANAŽMENT A KONTROLA</t>
  </si>
  <si>
    <t>2:  INTERNÉ  SLUŽBY  OBCE</t>
  </si>
  <si>
    <t>700</t>
  </si>
  <si>
    <t>3:  SLUŽBY  OBČANOM</t>
  </si>
  <si>
    <t>Prevádzkové náklady</t>
  </si>
  <si>
    <t>4:  BEZPEČNOSŤ  A  PORIADOK</t>
  </si>
  <si>
    <t>PROGRAM 4: Bezpečnosť a poriadok</t>
  </si>
  <si>
    <t>5:  ODPADOVÉ  HOSPODÁRSTVO</t>
  </si>
  <si>
    <t>6: POZEMNÉ  KOMUNIKÁCIE</t>
  </si>
  <si>
    <t>Správa a údržba pozem. komunikácií</t>
  </si>
  <si>
    <t>7:  VZDELÁVANIE</t>
  </si>
  <si>
    <t>610</t>
  </si>
  <si>
    <t>620</t>
  </si>
  <si>
    <t>8:  KULTÚRA a ŠPORT</t>
  </si>
  <si>
    <t>9:  PROSTREDIE  PRE  ŽIVOT</t>
  </si>
  <si>
    <t>10:  SOCIÁLNE  SLUŽBY</t>
  </si>
  <si>
    <t>11:  Administratíva</t>
  </si>
  <si>
    <t>650</t>
  </si>
  <si>
    <t>Plyn-nedoplatky</t>
  </si>
  <si>
    <t>Elektricka energia-nedoplatky</t>
  </si>
  <si>
    <t>odmeny na dohodu-odvody,poistné</t>
  </si>
  <si>
    <t>odmeny na dohodu</t>
  </si>
  <si>
    <t>SUMARIZÁCIA - Bežný rozpočet, kapitálový rozpočet, finančné operácie</t>
  </si>
  <si>
    <t>Rekonštrukcia a moderniz. MR</t>
  </si>
  <si>
    <t>Kapitálové príjmy - ostatné</t>
  </si>
  <si>
    <t>KAPITÁLOVÉ PRÍJMY</t>
  </si>
  <si>
    <t>Kapitálové príjmy (predchádzajúce obdobia)</t>
  </si>
  <si>
    <t>Odvody a poistenia zo mzdy</t>
  </si>
  <si>
    <t xml:space="preserve"> - ZŠ - príspevok na lyžiarsky výcvik</t>
  </si>
  <si>
    <t xml:space="preserve"> - ZŠ - príspevok na školu v prírode</t>
  </si>
  <si>
    <t>Register adries-prevádzk.nákl.</t>
  </si>
  <si>
    <t xml:space="preserve"> - Dobrovoľná požiarna ochrana SR - pre DHZ Láb</t>
  </si>
  <si>
    <t>Bežné príjmy obec spolu:</t>
  </si>
  <si>
    <t>PRÍJMY rozpočt.organizácií (MŠ a ZŠ) vlastné</t>
  </si>
  <si>
    <t xml:space="preserve">VÝDAVKY rozpočt.organizácií (MŠ a ZŠ) </t>
  </si>
  <si>
    <t>PRÍJMY OBEC SPOLU (bežné+kapitálové)</t>
  </si>
  <si>
    <t xml:space="preserve">VÝDAVKY OBEC SPOLU (bežné+kapitálové) </t>
  </si>
  <si>
    <t>Transfer asist.služby</t>
  </si>
  <si>
    <t>Palivo-osob.motor.vozidlo VW Golf</t>
  </si>
  <si>
    <t>Palivo- osob.motor.vozidlo Š-Fábia</t>
  </si>
  <si>
    <t>DOTÁCIE</t>
  </si>
  <si>
    <t>OŠK Láb - poplatky SFZ (výkon rozhodcov, delegátov, registračky)</t>
  </si>
  <si>
    <t>OŠK Láb - turnaj prípraviek</t>
  </si>
  <si>
    <t>OŠK Láb - tréningové pomôcky</t>
  </si>
  <si>
    <t>OŠK Láb - zdravotnícke vybavenie</t>
  </si>
  <si>
    <t>zostatok z predch.roka</t>
  </si>
  <si>
    <t>Vypracovala: Katarína Kovárová</t>
  </si>
  <si>
    <t>21</t>
  </si>
  <si>
    <t>11:  ADMINISTRATÍVA</t>
  </si>
  <si>
    <r>
      <t>Obce</t>
    </r>
    <r>
      <rPr>
        <sz val="7"/>
        <rFont val="Arial CE"/>
        <family val="2"/>
      </rPr>
      <t>,  z toho:</t>
    </r>
  </si>
  <si>
    <t>Spracovanie PHSR</t>
  </si>
  <si>
    <t>Elektronizácia služieb-servisná podpora - ročný poplatok podľa počtu obyvateľov</t>
  </si>
  <si>
    <t>Odmeny veliteľ</t>
  </si>
  <si>
    <t>Odmeny veliteľ - odvody a poistné</t>
  </si>
  <si>
    <t>Odvody do poisťovní</t>
  </si>
  <si>
    <t>oprava a údržba traktora, hadice, spojky, uzávery...</t>
  </si>
  <si>
    <t>Údržba a oprava ciest zo ŠR</t>
  </si>
  <si>
    <t>8:  KULTÚRA A ŠPORT</t>
  </si>
  <si>
    <t>PROGRAM 8:     Kultúra a šport</t>
  </si>
  <si>
    <t>odborné publikácie, knihy, časopisy</t>
  </si>
  <si>
    <t>poplatky, odvody, pokuty</t>
  </si>
  <si>
    <t>MŠ - ostatné príjmy (dobropis...)</t>
  </si>
  <si>
    <t>6</t>
  </si>
  <si>
    <t>OŠK Láb dotácia spolu v tom:</t>
  </si>
  <si>
    <t xml:space="preserve"> - prenájom Dom smútku</t>
  </si>
  <si>
    <t xml:space="preserve"> - Dotácia ÚPSVaR na stravné-predškoláci v MŠ</t>
  </si>
  <si>
    <t>príspevok na stravné od ÚPSVaR</t>
  </si>
  <si>
    <t>Krojovaný deň-obecné fin.prostriedky</t>
  </si>
  <si>
    <t>opatrovateľská služba, komunitný plán</t>
  </si>
  <si>
    <t xml:space="preserve"> + Prebytok /-Schodok kapitálového rozpočtu</t>
  </si>
  <si>
    <t xml:space="preserve"> + Prebytok /-Schodok bežného rozpočtu</t>
  </si>
  <si>
    <t xml:space="preserve"> - prenájom zdravotné stredisko - 2 ambulancie</t>
  </si>
  <si>
    <t>prevádzkové výdavky z ostatných vl. príjmov MŠ (dobropis..)</t>
  </si>
  <si>
    <t>prevádzkové výdavky z poplatkov od rodičov</t>
  </si>
  <si>
    <t xml:space="preserve"> - prenájom bytový dom Láb 666</t>
  </si>
  <si>
    <t>Výstroj,výzbroj z dotácie DPO SR + spoluúčasť obce</t>
  </si>
  <si>
    <t>odmeny na dohodu-údržba-poistné,odvody</t>
  </si>
  <si>
    <t>materiál, údržba výpočt.techniky (obec+ŠR)</t>
  </si>
  <si>
    <t>Údržba majetku obce</t>
  </si>
  <si>
    <t xml:space="preserve">   - vývoz septikov</t>
  </si>
  <si>
    <t xml:space="preserve"> - Matričný úrad</t>
  </si>
  <si>
    <t xml:space="preserve"> - Stavebný úrad </t>
  </si>
  <si>
    <t xml:space="preserve"> - Životné prostredie</t>
  </si>
  <si>
    <t xml:space="preserve"> - Hlásenie pobytu občanov-REGOB</t>
  </si>
  <si>
    <t xml:space="preserve"> - Register adries</t>
  </si>
  <si>
    <t>prevádzkové výdavky z vl.príjmu (nájom telocvične a školy pre SZUŠ)</t>
  </si>
  <si>
    <t>Údržba a služby-cintorín a Domu smútku</t>
  </si>
  <si>
    <t>odmena prevádzkár</t>
  </si>
  <si>
    <t xml:space="preserve">odmena prevádzkár - odvody a poistné </t>
  </si>
  <si>
    <t>610,620,630</t>
  </si>
  <si>
    <t>MŠ - príjem od rodičov (poplatky za MŠ)</t>
  </si>
  <si>
    <t>Vlastné príjmy RO</t>
  </si>
  <si>
    <t>VLASTNÉ PRÍJMY-ROZPOČTOVÝCH ORGANIZÁCIÍ</t>
  </si>
  <si>
    <t>ZŠ ŠJ - príjem za réžiu od rodičov, zamestnancov a ost.stravníkov</t>
  </si>
  <si>
    <t>ZŠ ŠJ - príjem z prenájmu jedálne</t>
  </si>
  <si>
    <t>ZŠ ŠKD - príjem od rodičov (poplatky za ŠKD)</t>
  </si>
  <si>
    <t>mzdy, platy a ost.osob.vyrovnania</t>
  </si>
  <si>
    <t>mzdy, platy a ost.osobné vyrovnania</t>
  </si>
  <si>
    <t>IOM správne poplatky (819005 = 2,00 €)</t>
  </si>
  <si>
    <t>015</t>
  </si>
  <si>
    <t>ZŠ-príjem z prenájmu telocvične a školy pre SZUŠ</t>
  </si>
  <si>
    <t>v tom Bežné príjmy rozp.organiz.(MŠaZŠ)-vlastné</t>
  </si>
  <si>
    <t>stravovanie zamestnancov</t>
  </si>
  <si>
    <t>prídel do sociálneho fondu</t>
  </si>
  <si>
    <t>telefónne poplatky</t>
  </si>
  <si>
    <t>poštovné služby</t>
  </si>
  <si>
    <t>materiál (kancel.potreby,hygienické potreby,tabuľky s orient.číslami, súpisn.č., tabuľky s názvami ulíc, reklamné tabule...)</t>
  </si>
  <si>
    <t>poistné a príspevky do poisťovní</t>
  </si>
  <si>
    <t>splácanie úrokov z úveru (ŠFRB)</t>
  </si>
  <si>
    <t>poplatky banke</t>
  </si>
  <si>
    <t>tovary a služby z vlastného príjmu (z poplatkov rodičov na MŠ)</t>
  </si>
  <si>
    <t>Odkúpenie OS Lábinvest s.r.o.</t>
  </si>
  <si>
    <t>prevádzkové výdavky z ostatných vlast.príjmov (z príjmu za stravu)</t>
  </si>
  <si>
    <t xml:space="preserve">  - poplatky za predaj výrobkov, tovarov a služieb</t>
  </si>
  <si>
    <t xml:space="preserve"> - Cestná doprava, miestne komunikácie</t>
  </si>
  <si>
    <t>Príjem z peňažných fondov obce/Rezervný fond</t>
  </si>
  <si>
    <t>2023</t>
  </si>
  <si>
    <t xml:space="preserve"> - prenájom Lekáreň </t>
  </si>
  <si>
    <t>Výsledok hospodárenia po vylúčení z prebytku</t>
  </si>
  <si>
    <t>Vylúčenie z prebytku (zost.normatívu ZŠ+ŠJ+dotácia na stravu)</t>
  </si>
  <si>
    <t>Úprava rozpočtového hospodárenia/Mimorozp. položky  +/-</t>
  </si>
  <si>
    <t>MŠ ŠJ - príjem za potraviny (stravné) od rodičov, zamestnancov a ost.stravníkov</t>
  </si>
  <si>
    <t>MŠ ŠJ - príjem od rodičov za obedy (réžia)</t>
  </si>
  <si>
    <t>ZŠ ŠJ - príjem za potraviny (stravné)</t>
  </si>
  <si>
    <t>ZŠ - ostatné príjmy (ŠJ-termoboxy,dobropis...)</t>
  </si>
  <si>
    <t>Materiál-tonery,pásky,médiá,tlačiareň</t>
  </si>
  <si>
    <t>Softvér, licencie, DMS modul,router</t>
  </si>
  <si>
    <t>Poplatky SOZA, RTVS</t>
  </si>
  <si>
    <t>Súťaže,prac.odev,školenia,odmeny, pilčíci,asist.služby,psychotesty</t>
  </si>
  <si>
    <t>Civilná ochrana - COVID-19</t>
  </si>
  <si>
    <t>3</t>
  </si>
  <si>
    <t>02.2</t>
  </si>
  <si>
    <t>Všeobecný materiál, dezinfekčné prostriedky, ochranné rúška, bezpečnostné sklá....</t>
  </si>
  <si>
    <t>Výstavba garáže-dokončovacie práce</t>
  </si>
  <si>
    <t>Fekálny príves na vývoz septikov</t>
  </si>
  <si>
    <t>prevádzkové výdavky z ostatných vlast.príjmov (z príjmu od rodičov za obedy)-réžia</t>
  </si>
  <si>
    <t>materiál, služby ŠR+obec</t>
  </si>
  <si>
    <t xml:space="preserve">                  - dividendy z BVS</t>
  </si>
  <si>
    <t xml:space="preserve">                  - z prenajatých pozemkov, vodnej plochy</t>
  </si>
  <si>
    <t>Odmeny dobrovoľníkom spolupracujúcim na celoplošnom testovaní na ochorenie COVID-19</t>
  </si>
  <si>
    <t>Podpora udržania zamestnanosti v MŠ</t>
  </si>
  <si>
    <t>55                 - popl. za mimoriadne čistenie zariadení</t>
  </si>
  <si>
    <t>6                   - stočné</t>
  </si>
  <si>
    <t>MŠ - Podpora udržania zamestnanosti (z ÚPSVaR)</t>
  </si>
  <si>
    <t xml:space="preserve"> - ostatné poplatky (MZZO, ost.správne poplatky)</t>
  </si>
  <si>
    <t>PHM kosačky</t>
  </si>
  <si>
    <t>PHM traktor</t>
  </si>
  <si>
    <t>Finančné príjmy ostatné/zost.príjmu z poplatku za rozvoj</t>
  </si>
  <si>
    <t>Právne služby obce</t>
  </si>
  <si>
    <t>Výkonné a zákonodarné orgány</t>
  </si>
  <si>
    <t>Vysielacie a vydavateľské služby</t>
  </si>
  <si>
    <t>Všeobecný materiál</t>
  </si>
  <si>
    <t>03.6</t>
  </si>
  <si>
    <t>Verejný poriadok  a bezpečnosť ide neklasifik.</t>
  </si>
  <si>
    <t>Verejný poriadok - kamerový systém</t>
  </si>
  <si>
    <t>Sociálna výpomoc občanom - jednotlivci</t>
  </si>
  <si>
    <t>5-ročná revízia ADP Saturn</t>
  </si>
  <si>
    <t>5-ročná revízia tl.nádoby</t>
  </si>
  <si>
    <t>Ročná garančná prehliadka Iveco Daily</t>
  </si>
  <si>
    <t>Servis, údržba vozidiel, STK, EK</t>
  </si>
  <si>
    <t>zostatok z  predch.obdobia-stravné a potraviny</t>
  </si>
  <si>
    <t>1/001</t>
  </si>
  <si>
    <t>489=_1</t>
  </si>
  <si>
    <t>31</t>
  </si>
  <si>
    <t>12</t>
  </si>
  <si>
    <t>ZŠ ostatné výdavky (prevádzka) z dobropisov</t>
  </si>
  <si>
    <t>energie ŠK (voda)</t>
  </si>
  <si>
    <t>BEŽNÉ PRÍJMY SPOLU vrátane príjmov RO:</t>
  </si>
  <si>
    <t>Materská škola + ŠJ</t>
  </si>
  <si>
    <t>poistné zo mzdy zo ŠR (z príspevku pre predškolákov)</t>
  </si>
  <si>
    <t>tovary a služby zo ŠR (z príspevku pre predškolákov)</t>
  </si>
  <si>
    <t>Príspevok zo ŠR (štátny rozpočet) na predškolákov = prenesený výkon štátnej správy</t>
  </si>
  <si>
    <t>Originálne kompetencie = kompetencie obce</t>
  </si>
  <si>
    <t>mzdy, platy a ostat. osobné vyrovnania zo ŠR (z príspevku na predškolákov)</t>
  </si>
  <si>
    <t>príspevok pre predškolákov na stravné z ÚPSVaR</t>
  </si>
  <si>
    <t>mzdy, platy a ost.osobné vyrovnania zo ŠR (normatívne finančné prostriedky)</t>
  </si>
  <si>
    <t>poistné zo mzdy zo ŠR (normatívne finančné prostriedky)</t>
  </si>
  <si>
    <t>Príspevok zo ŠR (štátny rozpočet)  = prenesený výkon štátnej správy</t>
  </si>
  <si>
    <t xml:space="preserve">   - kopírovacie práce,MR,odp.vrecia a nádoby</t>
  </si>
  <si>
    <t>Predprimárne vzdelávanie</t>
  </si>
  <si>
    <t>Primárne vzdelávanie</t>
  </si>
  <si>
    <t>09.1.1.1</t>
  </si>
  <si>
    <t>09.1.2.1</t>
  </si>
  <si>
    <t xml:space="preserve">          Obecný úrad</t>
  </si>
  <si>
    <t xml:space="preserve">          Stará škola</t>
  </si>
  <si>
    <t xml:space="preserve">          Pošta,lekáreň,starý OcÚ-dvor</t>
  </si>
  <si>
    <t xml:space="preserve">          Zdravotné stredisko</t>
  </si>
  <si>
    <t>Elektrická energia:   z toho:</t>
  </si>
  <si>
    <t>F I N A N Č N É   O P E R Á CI E  spolu</t>
  </si>
  <si>
    <t>Príjmové finančné operácie</t>
  </si>
  <si>
    <t>Výdavkové finančné operácie</t>
  </si>
  <si>
    <t xml:space="preserve"> z  poplatku za rozvoj</t>
  </si>
  <si>
    <t xml:space="preserve"> z rezervného fondu</t>
  </si>
  <si>
    <t>Oprava strechy nad starou časťou</t>
  </si>
  <si>
    <t>Oprava podlahy v garáži</t>
  </si>
  <si>
    <t>Prevádzkové náklady (kancelárske pomôcky, materiál, pracovné a čistiace prostriedky, hygienické...)</t>
  </si>
  <si>
    <t>DHZ Láb (rozvoj členskej základne, cezhraničná spolupráca...)</t>
  </si>
  <si>
    <t>Propagácia obce, inzercia, výzdoba</t>
  </si>
  <si>
    <t>oprava a údržba traktora, STK</t>
  </si>
  <si>
    <r>
      <t xml:space="preserve">Obecné noviny-Lábske noviny </t>
    </r>
    <r>
      <rPr>
        <sz val="7"/>
        <rFont val="Arial CE"/>
        <family val="0"/>
      </rPr>
      <t>(zmena periodicity na občasník, tzn. min.2 čísla do roka)</t>
    </r>
  </si>
  <si>
    <t>materiál na VO + služby</t>
  </si>
  <si>
    <t>Drobné opravy a údržba budovy OcÚ</t>
  </si>
  <si>
    <t>Šatníkové skrinky a lavičky</t>
  </si>
  <si>
    <t>Oprava, rekonštrukcia ciest a chodníkov, oprava výtlkov</t>
  </si>
  <si>
    <t xml:space="preserve">    - z pozemkov (vrátane nedoplatkov minul.období)</t>
  </si>
  <si>
    <t xml:space="preserve">    - zo stavieb (vrátane nedoplatkov minul.období)</t>
  </si>
  <si>
    <t xml:space="preserve"> - prenájom Potraviny Červenka Láb 286+nedopl.</t>
  </si>
  <si>
    <t xml:space="preserve"> - poplatky za sobáš</t>
  </si>
  <si>
    <t xml:space="preserve"> - ZŠ - príspevok na lyžiarsky výcvik /ŠR)</t>
  </si>
  <si>
    <t xml:space="preserve"> - ZŠ - príspevok na školu v prírode (ŠR)</t>
  </si>
  <si>
    <t xml:space="preserve"> - ZŠ - príspevok na učebnice, edukačné publikácie z Plánu obnovy (ŠR)</t>
  </si>
  <si>
    <t xml:space="preserve"> - ZŠ - vzdelávacie poukazy (ŠR)</t>
  </si>
  <si>
    <t xml:space="preserve"> - MŠ predškoláci (nenormatívne)</t>
  </si>
  <si>
    <t>022</t>
  </si>
  <si>
    <t>315</t>
  </si>
  <si>
    <t>ana.222</t>
  </si>
  <si>
    <t>MŠ - dary a granty od Nadácie VW a BVS</t>
  </si>
  <si>
    <t>Prístavba Materskej školy - dotácia</t>
  </si>
  <si>
    <t>Nákup pozemkov</t>
  </si>
  <si>
    <t>Zvýšenie kapacity triedeného zberu a zhodnocovania odpadov - 5% spoluúčasť obce</t>
  </si>
  <si>
    <t>Prístavba Materskej školy - spolufinancovanie obce vo výške 5%</t>
  </si>
  <si>
    <t>Prevádz.nákl.-kytice,tonery,materiál</t>
  </si>
  <si>
    <t>Poplatok za vypúšťanie odpad.vôd</t>
  </si>
  <si>
    <t>Polohopisné a výškopisné zameranie kanalizácie</t>
  </si>
  <si>
    <t>4.1</t>
  </si>
  <si>
    <t>5.1</t>
  </si>
  <si>
    <t>odmeny v zmysle Kolektívnej zmluvy VS</t>
  </si>
  <si>
    <t>poistné z odmeny v zmysle KZ VS</t>
  </si>
  <si>
    <t>4.1.2</t>
  </si>
  <si>
    <t>5.1.2</t>
  </si>
  <si>
    <t>Dary a granty od Nadácie VW a BVS</t>
  </si>
  <si>
    <t xml:space="preserve"> - ZŠ - príspevok na učebnice, edukačné publ.</t>
  </si>
  <si>
    <t>Monitorovacie náramky-služby,poplatok</t>
  </si>
  <si>
    <t>Sociálna výpomoc občanom-jednotlivci</t>
  </si>
  <si>
    <t>v hmotnej núdzi, odídencov z UA</t>
  </si>
  <si>
    <t xml:space="preserve">čistiace prostriedky </t>
  </si>
  <si>
    <t xml:space="preserve">          Budova potraviny</t>
  </si>
  <si>
    <t>Oprava a údržba vozidiel</t>
  </si>
  <si>
    <t xml:space="preserve">Členské príspevky </t>
  </si>
  <si>
    <t>Právne služby ostatné, služby vo verejnom obstarávaní</t>
  </si>
  <si>
    <t>Plat zástupcu starostu+odvody</t>
  </si>
  <si>
    <t>620, 630</t>
  </si>
  <si>
    <t>Údržba, oprava, rekonštrukcia budov</t>
  </si>
  <si>
    <t>odmeny na dohodu - robotníci, sezónne práce</t>
  </si>
  <si>
    <t>Poznámka: V zmysle Kolektívnej zmluvy vyššieho stupňa na obdobie od 01.01.2023 do 31.08.2024:</t>
  </si>
  <si>
    <t>100,200,300</t>
  </si>
  <si>
    <t>200,300</t>
  </si>
  <si>
    <t>por.č.</t>
  </si>
  <si>
    <t>FK</t>
  </si>
  <si>
    <t>EK</t>
  </si>
  <si>
    <t>PROGRAM 1: Plánovanie, manažment a kontrola</t>
  </si>
  <si>
    <t xml:space="preserve">  -ZŠ-normatívne finančné prostriedky (ŠR)</t>
  </si>
  <si>
    <t xml:space="preserve">1             Dom smútku (33,-/mes.) </t>
  </si>
  <si>
    <t>2            Zdrav.stredisko 2 ambulancie (2x50,00€/mes.)</t>
  </si>
  <si>
    <t>5            Posilovňa  (100,-/mes.)</t>
  </si>
  <si>
    <t>Originálne kompetencie MŠ+ŠJ = kompetencie obce</t>
  </si>
  <si>
    <t>Prevádzk.náklady-telef.poplatky</t>
  </si>
  <si>
    <t>Mzda hlavná matrikárka</t>
  </si>
  <si>
    <t>Ošatné hlavná matrikárka</t>
  </si>
  <si>
    <t>odber a likvidácia kalov</t>
  </si>
  <si>
    <t>odber a rozbor vzoriek</t>
  </si>
  <si>
    <t>orig. kompet.</t>
  </si>
  <si>
    <t>Fond opráv, nedoplatky za odsťahovaných, neobsadený byt</t>
  </si>
  <si>
    <t>11</t>
  </si>
  <si>
    <t xml:space="preserve"> - ZŠ - asist.učiteľa a špecif.UA (ŠR)</t>
  </si>
  <si>
    <t xml:space="preserve"> - ZŠ - asistent učiteľa a špecif.UA (ŠR)</t>
  </si>
  <si>
    <t>Ochrana zdravia a živ.prostredia-zemné práce na smetisku Búrkové, práce s buldozérom</t>
  </si>
  <si>
    <t>Výmena motor.oleja Renault Master/Tatra</t>
  </si>
  <si>
    <t>Kanalizácia-dokončenie spoluúčasť</t>
  </si>
  <si>
    <t>PHM traktor na vývoz septikov</t>
  </si>
  <si>
    <t>poistenie traktora na vývoz septikov</t>
  </si>
  <si>
    <t>STK traktor na vývoz septikov</t>
  </si>
  <si>
    <t>OŠK Láb - inventár (napr. sušička)</t>
  </si>
  <si>
    <t>Špeciálny materiál-hadice a pod.</t>
  </si>
  <si>
    <t>Kanalizácia 3.etapa (obecné fin.prostriedky) + PD</t>
  </si>
  <si>
    <t>prog. 2 - Kanalizácia 3.etapa spoluúčasť</t>
  </si>
  <si>
    <t>prog. 2 - Kanalizácia dokončenie spoluúčasť</t>
  </si>
  <si>
    <t>prog. 2 - Zvýšenie kapacity tried.odpadu</t>
  </si>
  <si>
    <t>prog. 2 - Prístavba MŠ</t>
  </si>
  <si>
    <t>popl.za rozvoj</t>
  </si>
  <si>
    <t>prog. 2 - Kanalizácia dokončenie</t>
  </si>
  <si>
    <t>na účte viac ako 128-tis.€</t>
  </si>
  <si>
    <t>Energie - elektrina</t>
  </si>
  <si>
    <r>
      <t xml:space="preserve">mzdy, platy a ostatné osobné vyrovnania </t>
    </r>
    <r>
      <rPr>
        <sz val="6"/>
        <rFont val="Arial CE"/>
        <family val="0"/>
      </rPr>
      <t>(starosta, hl.kontrolórka, 3 referentky)</t>
    </r>
  </si>
  <si>
    <t>energie ŠK - elektrina</t>
  </si>
  <si>
    <t>Prenájom pozemkov ihrisko (SPF) a ostatných pozemkov</t>
  </si>
  <si>
    <t>tovary a služby-prevádzka ZŠ, údržba budovy, energie (zo ŠR) (normatívne finančné prostriedky)</t>
  </si>
  <si>
    <t>tovary a služby, energie - prevádzka ŠKD</t>
  </si>
  <si>
    <t>výdavky (z vlastného príjmu za jedlo od zamestnancov,ostatních,dôchodcov) na mzdy, odvody, tovary a služby, energie</t>
  </si>
  <si>
    <t>výdavky z vlastného príjmu (nájom ŠJ, termoboxy) na mzdy, odvody, tovary a služby, energie</t>
  </si>
  <si>
    <t>výdavky (z vlastného príjmu za jedlo od rodičov) na mzdy, odvody, energie, tovary a služby - potraviny</t>
  </si>
  <si>
    <t>012 017</t>
  </si>
  <si>
    <t>pokuta SIŽP</t>
  </si>
  <si>
    <t xml:space="preserve">Prístavba Základnej školy - dotácia </t>
  </si>
  <si>
    <t>OŠK Láb - prevádzkové náklady (čistiace prostriedky, pracie prášky, kosenie, starostlivosť o trávnik.plochu...)</t>
  </si>
  <si>
    <t>OŠK Láb - Doprava na majstrovské zápasy (zápasy, tréningy, turnaje, sústredenia)</t>
  </si>
  <si>
    <t>Z. Pálinkášová - OZ Move&amp;Think (zdravotná gymnastika pre všetkých)</t>
  </si>
  <si>
    <t>Jednota dôchodcov na Slovensku, Základná organizácia Láb (relaxačný pobyt-doprava, divadelné predstavenia..)</t>
  </si>
  <si>
    <t xml:space="preserve"> - prenájom ostatné (napr.plynové zariadenie, multif.ihrisko) </t>
  </si>
  <si>
    <t>Cestovné náhrady starostu</t>
  </si>
  <si>
    <t>V sume 75 000,00 € sú len faktúry FCC za všetok vyvezený a zlikvidovaný odpad. Do ročného výkazu o komunálnom odpade sa započítavajú všetky skutočné</t>
  </si>
  <si>
    <t>Tzn. že až v ročnom výkaze sa premietnu skutočné príjmy a výdavky na komunálny odpad. Poznámka: Klesá tonáž vyvezeného odpadu.</t>
  </si>
  <si>
    <r>
      <t xml:space="preserve">tovary a služby-prevádzka MŠ, údržba budovy, </t>
    </r>
    <r>
      <rPr>
        <sz val="7"/>
        <rFont val="Arial CE"/>
        <family val="0"/>
      </rPr>
      <t>energie</t>
    </r>
  </si>
  <si>
    <t>Igor Gabriš - reprezentácia obce na MS vo footgolfe</t>
  </si>
  <si>
    <t>Martin Galajda - reprezentácia obce na MS vo footgolfe</t>
  </si>
  <si>
    <t>Lucia Čermáková - reprezentácia obce na MŠ vo footgolfe</t>
  </si>
  <si>
    <t>OŠK Láb - športové a tréningové potreby</t>
  </si>
  <si>
    <t>Úver z banky</t>
  </si>
  <si>
    <t xml:space="preserve"> z úveru</t>
  </si>
  <si>
    <t xml:space="preserve">Kanalizácia-dokončenie celá obec z dotácie </t>
  </si>
  <si>
    <t>Zvýšenie kapacity triedeného zberu a zhodnocovania odpadov - z dotácie</t>
  </si>
  <si>
    <t>Prístavba Materskej školy - z dotácie</t>
  </si>
  <si>
    <t xml:space="preserve">Zvýšenie kapacity triedeného zberu a zhodnocovania odpadov - dotácia </t>
  </si>
  <si>
    <t xml:space="preserve">Kanalizácia 3.etapa- dotácia </t>
  </si>
  <si>
    <t xml:space="preserve">Kanalizácia dokončenie celá obec - dotácia </t>
  </si>
  <si>
    <t>Kanalizácia 3.etapa -z dotácie</t>
  </si>
  <si>
    <t>úver</t>
  </si>
  <si>
    <t>Návrh rozpočtu Obce Láb na roky 2023-2025 bol zverejnený na úradnej tabuli obce dňa 16.12.2022</t>
  </si>
  <si>
    <t>Rozpočet Obce Láb na rok 2023 bol schválený ObZ dňa 30.12.2022, uznesením č. 66/2022</t>
  </si>
  <si>
    <t>schválený</t>
  </si>
  <si>
    <t>1. zmena</t>
  </si>
  <si>
    <t>výdavky na likvidáciu odpadov - tzn. aj mzdy pracovníkov, PHM traktora, oprava a údržba traktora, materiál. V r.2023 bude potrebná aj likvidácia psích exkrementov.</t>
  </si>
  <si>
    <t>likvidácia psích exkrementov</t>
  </si>
  <si>
    <t>Kapitál.výdavky</t>
  </si>
  <si>
    <t>Napr. Kontajnery-z dotácie(predch.roky)</t>
  </si>
  <si>
    <t>Napr. ZaD ÚPN (predch.roky)</t>
  </si>
  <si>
    <t>Monitorovacie náramky-inštalácia xks</t>
  </si>
  <si>
    <t>Zapojenie do príjmov zostatok z predch.obdobia - referendum</t>
  </si>
  <si>
    <t>VO Bahná</t>
  </si>
  <si>
    <t>ročne</t>
  </si>
  <si>
    <t>VO pri OcÚ</t>
  </si>
  <si>
    <t>VO pri kríži</t>
  </si>
  <si>
    <t>VO Vrbovec</t>
  </si>
  <si>
    <t>VO Vŕšok</t>
  </si>
  <si>
    <t>ČOV</t>
  </si>
  <si>
    <t>DS</t>
  </si>
  <si>
    <t>EE</t>
  </si>
  <si>
    <t>OcÚ</t>
  </si>
  <si>
    <t>pošta</t>
  </si>
  <si>
    <t>stará škola</t>
  </si>
  <si>
    <t>potraviny</t>
  </si>
  <si>
    <t>zdrav.stredisko</t>
  </si>
  <si>
    <t>refakturuje sa</t>
  </si>
  <si>
    <t>predpoklad podľa faktúr</t>
  </si>
  <si>
    <t>OŠK</t>
  </si>
  <si>
    <t xml:space="preserve">PZ </t>
  </si>
  <si>
    <t>Prečer.stanice</t>
  </si>
  <si>
    <t>Prístavba Materskej školy - práce naviac</t>
  </si>
  <si>
    <t>Deratizácia obce - obec +ŠR</t>
  </si>
  <si>
    <t>spolu</t>
  </si>
  <si>
    <t>Údržba majetku obce+rebriny do starej školy</t>
  </si>
  <si>
    <t>revízie, údaje z BVS, prevádzkovanie ČOV a kanalizácie</t>
  </si>
  <si>
    <t>637 005</t>
  </si>
  <si>
    <t>xxx</t>
  </si>
  <si>
    <t>všeob.služby, revízie, BOZP, kopírky, GDPR-zodp.osoba, služba odchyt psov, revízie dymovodov, hasiacich prístrojov, spracovanie žiadostí o dotácie...</t>
  </si>
  <si>
    <t>32</t>
  </si>
  <si>
    <t>(preplatky energie, PHM od DPO,dobropisy, tabuľky s orient.číslami)</t>
  </si>
  <si>
    <t>Čerpadlá, dúchadlá... - nové</t>
  </si>
  <si>
    <t>zdroj výdavku</t>
  </si>
  <si>
    <t>PLYN</t>
  </si>
  <si>
    <t>ZŠ zost. normatívu + vzdel.poukazy z pred.roka</t>
  </si>
  <si>
    <t>zostatok z predch.roka-normatív + vzdel.poukazy</t>
  </si>
  <si>
    <t>MV SR - zostatok z predch.roka - príspevok na ubytovanie UA</t>
  </si>
  <si>
    <t>MŠ zost.z predchádzajúceho roka-stravné, potraviny..</t>
  </si>
  <si>
    <t>ZŠ zost.z predchádzajúceho roka-stravné, potraviny...</t>
  </si>
  <si>
    <t>Rezervný fond</t>
  </si>
  <si>
    <t>Prístavba Základnej školy - z dotácie</t>
  </si>
  <si>
    <t>Príspevky na ubytovanie odídencov z UA (ŠR)</t>
  </si>
  <si>
    <t xml:space="preserve"> - Príspevky na ubytovanie odídencov z UA (ŠR)</t>
  </si>
  <si>
    <t>Poradenské služby, služby v oblasti spracovania projektov</t>
  </si>
  <si>
    <r>
      <t xml:space="preserve">voľby + SODB + </t>
    </r>
    <r>
      <rPr>
        <sz val="7"/>
        <color indexed="10"/>
        <rFont val="Arial CE"/>
        <family val="0"/>
      </rPr>
      <t>referendum</t>
    </r>
  </si>
  <si>
    <t>Výdavky z Vlastných príjmov MŠ vrátane ŠJ (škol.jedáleň)</t>
  </si>
  <si>
    <t>Výdavky z Ostatných príjmov zo ŠR (štátny rozpočet), projekty...</t>
  </si>
  <si>
    <t>Výdavky z Ostatných príjmov, projekty</t>
  </si>
  <si>
    <t>Výdavky z Ostatných príjmov - vlastné príjmy</t>
  </si>
  <si>
    <t>Kapitálové investície</t>
  </si>
  <si>
    <t xml:space="preserve"> - Dotácia ÚPSVaR na stravné-žiaci v ZŠ - UA</t>
  </si>
  <si>
    <t>Ø mesačne</t>
  </si>
  <si>
    <t>Ømesačne</t>
  </si>
  <si>
    <t>Øročne</t>
  </si>
  <si>
    <r>
      <t xml:space="preserve">Energie - plyn </t>
    </r>
    <r>
      <rPr>
        <sz val="6"/>
        <rFont val="Arial CE"/>
        <family val="0"/>
      </rPr>
      <t>(vrátane nedopl.r.2022-146,00 €)</t>
    </r>
  </si>
  <si>
    <t>Elektrická energia (vrátane nedopl.r.2022)</t>
  </si>
  <si>
    <t>6            Ostatné-zmluvy o výpožičke starej školy</t>
  </si>
  <si>
    <t>Revitalizácia budovy obecného úradu - dotácia</t>
  </si>
  <si>
    <t>Revitalizácia budovy obecného úradu - z dotácie</t>
  </si>
  <si>
    <t>Revitalizácia budovy obecného úradu - obec</t>
  </si>
  <si>
    <t>odvoz a likvidácia odpadu (FCC)-zmesový komunál.odpad, objemný, kuchynský, kaly, veľkoobjemný ...</t>
  </si>
  <si>
    <r>
      <rPr>
        <sz val="7"/>
        <rFont val="Arial"/>
        <family val="2"/>
      </rPr>
      <t>Ø</t>
    </r>
    <r>
      <rPr>
        <sz val="7"/>
        <rFont val="Arial CE"/>
        <family val="2"/>
      </rPr>
      <t>mesačne</t>
    </r>
  </si>
  <si>
    <r>
      <t xml:space="preserve">energie ŠK - plyn </t>
    </r>
    <r>
      <rPr>
        <sz val="6"/>
        <rFont val="Arial CE"/>
        <family val="0"/>
      </rPr>
      <t>(vrátane nedopl.r.2022=315,00)</t>
    </r>
  </si>
  <si>
    <r>
      <t xml:space="preserve">elektr. energia ČOV a PS </t>
    </r>
    <r>
      <rPr>
        <sz val="6"/>
        <rFont val="Arial CE"/>
        <family val="0"/>
      </rPr>
      <t>(vrátane nedopl.r.2022)</t>
    </r>
  </si>
  <si>
    <t>Prístavba Základnej školy - práce naviac</t>
  </si>
  <si>
    <t>Projektová dokumentácia na Revitalizácia budovy obecného úradu + PD solárne panely</t>
  </si>
  <si>
    <t>prog. 2 - Prístavba MŠ - práce naviac</t>
  </si>
  <si>
    <t>prog. 2 - Prístavba ZŠ - práce naviac</t>
  </si>
  <si>
    <t>Dotácia na traktor</t>
  </si>
  <si>
    <t>Traktor - z dotácie</t>
  </si>
  <si>
    <t xml:space="preserve">Traktor - obec spoluúčasť </t>
  </si>
  <si>
    <t xml:space="preserve">transfer pre 4 žiakov s trvalým pobytom </t>
  </si>
  <si>
    <t>pracovné pomôcky, pracovný odev (5 zamestn.)</t>
  </si>
  <si>
    <t>pracovný odev (2 zamestnanci)</t>
  </si>
  <si>
    <t>Miestny rozhlas (MR) a obecné noviny</t>
  </si>
  <si>
    <t>Rovnošaty pre detský hasičský zbor</t>
  </si>
  <si>
    <t>údržba zariadení, čistenie šácht, opravy, pohotovosť, havarijné stavy ČOV, opravy čerpadiel, dúchadiel, poklopy... Nové čerpadlá, dúchadlá</t>
  </si>
  <si>
    <r>
      <t xml:space="preserve">Projektová dokumentácia -kanalizácia </t>
    </r>
    <r>
      <rPr>
        <sz val="7"/>
        <color indexed="10"/>
        <rFont val="Arial CE"/>
        <family val="0"/>
      </rPr>
      <t>(aktualizácia PD)</t>
    </r>
  </si>
  <si>
    <t>1. zmena rozpočtu r.2023 schválená ObZ dňa 15.3.2023, uznesením č. 3/2023</t>
  </si>
  <si>
    <t>2. zmena</t>
  </si>
  <si>
    <t xml:space="preserve"> - MIRRI-nenávratný finančný príspevok na podporu operácií zameraných na riešenie migračných výziev</t>
  </si>
  <si>
    <t>229</t>
  </si>
  <si>
    <t xml:space="preserve"> - MŠ profesijný rozvoj</t>
  </si>
  <si>
    <t>Profesijný rozvoj</t>
  </si>
  <si>
    <t xml:space="preserve"> - ZŠ - profesijný rozvoj</t>
  </si>
  <si>
    <t xml:space="preserve"> - Úrad vlády SR-rezerva predsedu vlády-rekonštrukcia Domu smútku</t>
  </si>
  <si>
    <t>312</t>
  </si>
  <si>
    <t>PC starosta</t>
  </si>
  <si>
    <t xml:space="preserve">  - poplatok za komun.odpady a drobné staveb.odpady (vrátane nedoplatkov minul.období)</t>
  </si>
  <si>
    <t xml:space="preserve">PD na stavebné povolenie - Rozšírenie cintorína </t>
  </si>
  <si>
    <t>Rekonštrukcia a modernizácia autobusových zastávok - dotácia BSK</t>
  </si>
  <si>
    <t>Rozvoj obcí</t>
  </si>
  <si>
    <t>Rekonštrukcia a modernizácia autobusových zastávok - z dotácie BSK</t>
  </si>
  <si>
    <t>Rekonštrukcia a modernizácia autobusových zastávok - obecné fin.prostriedky</t>
  </si>
  <si>
    <t xml:space="preserve"> - poplatok za DSO v zmysle VZN (Obecný dvor)</t>
  </si>
  <si>
    <t xml:space="preserve"> - BSK - dotácia na podujatia</t>
  </si>
  <si>
    <t>Reprezentačné a dary (deň učiteľov, jubileá, oficiálne návštevy..)</t>
  </si>
  <si>
    <t xml:space="preserve"> * začínajú prebiehať školenia prezenčne (doteraz boli skôr online a bola výrazne nižšia cena)</t>
  </si>
  <si>
    <t>Vzdelávanie zamestnancov OcÚ a starostu- školenia, kurzy, semináre *</t>
  </si>
  <si>
    <t>inkaso platby za refakturáciu mínus rozpočtová položka</t>
  </si>
  <si>
    <t>spracovanie jedného čísla LN cca 605,00 €</t>
  </si>
  <si>
    <t xml:space="preserve"> - Environmentálny fond - príspevok za úroveň vytriedenia KO</t>
  </si>
  <si>
    <t>vrátane poplatkov SOZA za jednotlivé podujatia</t>
  </si>
  <si>
    <t xml:space="preserve"> - ZŠ - špecifiká UA</t>
  </si>
  <si>
    <t xml:space="preserve"> - MŠ - špecifiká UA</t>
  </si>
  <si>
    <t>Špecifiká UA</t>
  </si>
  <si>
    <t>Zábezpeka pri Verejnom obstarávaní</t>
  </si>
  <si>
    <t>Vrátenie zábezpeky pri VO</t>
  </si>
  <si>
    <t>Poistenie PZP -CAS 32 T815</t>
  </si>
  <si>
    <t>Poistenie PZP -MA835AG, MA161DC</t>
  </si>
  <si>
    <t>Poistenie PZP (osobné motor.vozidlá)</t>
  </si>
  <si>
    <t>Údržba automobilov,techniky,materiál-napr. batérie</t>
  </si>
  <si>
    <t>stravovanie zamestnancov údržby</t>
  </si>
  <si>
    <t xml:space="preserve">   - pokuty za priestupky a porušenie predpisov</t>
  </si>
  <si>
    <t>Poistenie majetku,budovy,stroje a zariadenia, traktory, bytovka..</t>
  </si>
  <si>
    <t>na účte viac viac ako 96-tis.€</t>
  </si>
  <si>
    <t>Materiál-baterky,oprava a údržba MR</t>
  </si>
  <si>
    <t>Mzdy a ost.osobné vyrovnania, vrátane odmien a príplatkov za nadčasy (2 ZC)</t>
  </si>
  <si>
    <t>mzdy a ost.osob.vyrovnania:údržba+upratovanie, vrátane odmien, nadčasov, príplatkov... (5 ZC)</t>
  </si>
  <si>
    <t>revitalizácia centrálnej zóny z roku 2011-zrušenie poistky</t>
  </si>
  <si>
    <t>od 3-5/2023 aj Rekondičné centrum</t>
  </si>
  <si>
    <r>
      <t xml:space="preserve">Rekonštrukcia a modernizácia budovy Obecného úradu </t>
    </r>
    <r>
      <rPr>
        <sz val="7"/>
        <rFont val="Arial CE"/>
        <family val="0"/>
      </rPr>
      <t xml:space="preserve">(napr.wc invalid, vstupné dvere, </t>
    </r>
    <r>
      <rPr>
        <sz val="7"/>
        <color indexed="10"/>
        <rFont val="Arial CE"/>
        <family val="0"/>
      </rPr>
      <t>...)</t>
    </r>
  </si>
  <si>
    <t>článok II. Ods. 3 Základná stupnica platových taríf sa zvýši od 01.01.2023 o 7% a od 01.09.2023 o ďalších 10%.</t>
  </si>
  <si>
    <t>podľa žiadosti o poskytn.prostriedkov mechanizmu Plánu obnovy a odolnosti</t>
  </si>
  <si>
    <t>inkaso platby pri refakturácii - účto mínusová výdavková rozpočtová položka</t>
  </si>
  <si>
    <t>aktualizovali sa poistné zmluvy</t>
  </si>
  <si>
    <t>vo výdavkoch v programe 3</t>
  </si>
  <si>
    <t>vo výdavkoch v programe 9</t>
  </si>
  <si>
    <t xml:space="preserve">MAS Dolné Záhorie - alokácia pre obec LÁB – 79 219 € </t>
  </si>
  <si>
    <t xml:space="preserve">výstavba a rekonštrukcia miestnych komunikácií, lávok, mostov, chodníkov a záchytných parkovísk, autobusových zastávok. </t>
  </si>
  <si>
    <t xml:space="preserve">výstavba, rekonštrukcia, modernizácia, dostavba kanalizácie, vodovodu, alebo čistiarne odpadových vôd. </t>
  </si>
  <si>
    <t xml:space="preserve">zlepšenie vzhľadu obcí – úprava a tvorba verejných priestranstiev, námestí, parkov, aleje, pešie zóny, nábrežia </t>
  </si>
  <si>
    <t>Ozvučenie obec  **</t>
  </si>
  <si>
    <t xml:space="preserve"> ** obec nemá žiadne ozvučovacie zariadenie (kultúrno-spoločenské akcie...)</t>
  </si>
  <si>
    <t>Údržba ciest, zemné práce, opravy</t>
  </si>
  <si>
    <t xml:space="preserve">poistné, príspevky do poisťovní </t>
  </si>
  <si>
    <t>Programový rozpočet obce Láb na roky 2023 - 1. zmena, 2. zmena</t>
  </si>
  <si>
    <t>všeobecný materiál do dielne (napr. aj zváračka, vŕtačka,prívesný vozík)</t>
  </si>
  <si>
    <t>2. zmena rozpočtu r.2023 schválená ObZ dňa 14.06.2023, uznesením č. 21/2023</t>
  </si>
  <si>
    <t xml:space="preserve">  - daň za psa (vrátane nedoplatkov minul.období)</t>
  </si>
  <si>
    <r>
      <t xml:space="preserve"> - poplatok za rozvoj (</t>
    </r>
    <r>
      <rPr>
        <sz val="6"/>
        <rFont val="Arial CE"/>
        <family val="0"/>
      </rPr>
      <t>predpis na rok+nedopl.z predch.období)</t>
    </r>
  </si>
  <si>
    <r>
      <t xml:space="preserve">  - </t>
    </r>
    <r>
      <rPr>
        <b/>
        <sz val="7"/>
        <rFont val="Arial CE"/>
        <family val="0"/>
      </rPr>
      <t>preplatok</t>
    </r>
    <r>
      <rPr>
        <sz val="7"/>
        <rFont val="Arial CE"/>
        <family val="0"/>
      </rPr>
      <t xml:space="preserve"> za vypúšťanie odpad.vôd</t>
    </r>
  </si>
  <si>
    <r>
      <rPr>
        <sz val="6"/>
        <rFont val="Arial CE"/>
        <family val="0"/>
      </rPr>
      <t>286</t>
    </r>
    <r>
      <rPr>
        <sz val="7"/>
        <rFont val="Arial CE"/>
        <family val="0"/>
      </rPr>
      <t xml:space="preserve">         Príjem z refakturácie energií Potraviny r.2023</t>
    </r>
  </si>
  <si>
    <r>
      <rPr>
        <sz val="6"/>
        <rFont val="Arial CE"/>
        <family val="0"/>
      </rPr>
      <t>286_1</t>
    </r>
    <r>
      <rPr>
        <sz val="7"/>
        <rFont val="Arial CE"/>
        <family val="0"/>
      </rPr>
      <t xml:space="preserve">     </t>
    </r>
    <r>
      <rPr>
        <sz val="6"/>
        <rFont val="Arial CE"/>
        <family val="0"/>
      </rPr>
      <t>Príjem z refakturácie energií Potraviny za minulé obdobie</t>
    </r>
  </si>
  <si>
    <t xml:space="preserve"> - Voľby + SOBD + referendum</t>
  </si>
  <si>
    <t>Poskytnutie návratného finančného príspevku MAS Dolné Záhorie</t>
  </si>
  <si>
    <t>Oprava Domu smútku (z rezervy predsedu vlády)</t>
  </si>
  <si>
    <t>všeobecný materiál, tovary a služby, údržba umelého trávnika+petangového ihriska, údržba trávnika na ihrisku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</si>
</sst>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#,##0.00\ [$€-1]"/>
    <numFmt numFmtId="191" formatCode="#,##0.0"/>
    <numFmt numFmtId="192" formatCode="[$-41B]d\.\ mmmm\ yyyy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_-* #,##0.00\ [$€-1]_-;\-* #,##0.00\ [$€-1]_-;_-* &quot;-&quot;??\ [$€-1]_-;_-@_-"/>
    <numFmt numFmtId="197" formatCode="0.0000"/>
    <numFmt numFmtId="198" formatCode="0.0000000"/>
    <numFmt numFmtId="199" formatCode="\P\r\a\vd\a;&quot;Pravda&quot;;&quot;Nepravda&quot;"/>
    <numFmt numFmtId="200" formatCode="[$€-2]\ #\ ##,000_);[Red]\([$¥€-2]\ #\ ##,000\)"/>
    <numFmt numFmtId="201" formatCode="#,##0.00\ &quot;€&quot;"/>
    <numFmt numFmtId="202" formatCode="#,##0.0000"/>
    <numFmt numFmtId="203" formatCode="#,##0.00\ _€"/>
  </numFmts>
  <fonts count="1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2"/>
      <name val="Tahoma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7"/>
      <name val="Arial CE"/>
      <family val="2"/>
    </font>
    <font>
      <b/>
      <sz val="7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7"/>
      <color indexed="8"/>
      <name val="Arial CE"/>
      <family val="2"/>
    </font>
    <font>
      <sz val="7.5"/>
      <name val="Arial CE"/>
      <family val="2"/>
    </font>
    <font>
      <i/>
      <sz val="8"/>
      <color indexed="10"/>
      <name val="Arial"/>
      <family val="2"/>
    </font>
    <font>
      <i/>
      <sz val="7"/>
      <name val="Arial CE"/>
      <family val="2"/>
    </font>
    <font>
      <b/>
      <sz val="11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7"/>
      <color indexed="12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b/>
      <i/>
      <sz val="6"/>
      <name val="Arial CE"/>
      <family val="2"/>
    </font>
    <font>
      <sz val="7"/>
      <color indexed="8"/>
      <name val="Arial"/>
      <family val="2"/>
    </font>
    <font>
      <b/>
      <i/>
      <sz val="7"/>
      <color indexed="8"/>
      <name val="Arial CE"/>
      <family val="2"/>
    </font>
    <font>
      <b/>
      <sz val="7"/>
      <color indexed="8"/>
      <name val="Arial CE"/>
      <family val="2"/>
    </font>
    <font>
      <b/>
      <i/>
      <sz val="7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Tahoma"/>
      <family val="2"/>
    </font>
    <font>
      <b/>
      <i/>
      <sz val="9"/>
      <name val="Arial CE"/>
      <family val="2"/>
    </font>
    <font>
      <sz val="6"/>
      <name val="Arial"/>
      <family val="2"/>
    </font>
    <font>
      <b/>
      <sz val="7.5"/>
      <name val="Arial CE"/>
      <family val="2"/>
    </font>
    <font>
      <sz val="9"/>
      <name val="Arial CE"/>
      <family val="2"/>
    </font>
    <font>
      <b/>
      <sz val="6"/>
      <name val="Arial CE"/>
      <family val="0"/>
    </font>
    <font>
      <i/>
      <sz val="6"/>
      <name val="Arial CE"/>
      <family val="0"/>
    </font>
    <font>
      <b/>
      <i/>
      <sz val="7.5"/>
      <name val="Arial CE"/>
      <family val="2"/>
    </font>
    <font>
      <b/>
      <i/>
      <sz val="5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7"/>
      <name val="Arial"/>
      <family val="2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7"/>
      <name val="Times New Roman"/>
      <family val="1"/>
    </font>
    <font>
      <b/>
      <i/>
      <sz val="7"/>
      <name val="Arial"/>
      <family val="2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color indexed="12"/>
      <name val="Tahoma"/>
      <family val="2"/>
    </font>
    <font>
      <sz val="5"/>
      <name val="Arial"/>
      <family val="2"/>
    </font>
    <font>
      <b/>
      <sz val="6.5"/>
      <name val="Arial CE"/>
      <family val="0"/>
    </font>
    <font>
      <b/>
      <sz val="11"/>
      <color indexed="12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trike/>
      <sz val="7"/>
      <name val="Arial"/>
      <family val="2"/>
    </font>
    <font>
      <b/>
      <strike/>
      <sz val="7"/>
      <name val="Arial"/>
      <family val="2"/>
    </font>
    <font>
      <b/>
      <strike/>
      <sz val="8"/>
      <name val="Times New Roman"/>
      <family val="1"/>
    </font>
    <font>
      <strike/>
      <sz val="8"/>
      <name val="Times New Roman"/>
      <family val="1"/>
    </font>
    <font>
      <b/>
      <i/>
      <sz val="8"/>
      <name val="Arial"/>
      <family val="2"/>
    </font>
    <font>
      <sz val="7"/>
      <color indexed="10"/>
      <name val="Arial CE"/>
      <family val="0"/>
    </font>
    <font>
      <sz val="6.5"/>
      <name val="Arial CE"/>
      <family val="0"/>
    </font>
    <font>
      <sz val="6.5"/>
      <name val="Arial"/>
      <family val="2"/>
    </font>
    <font>
      <strike/>
      <sz val="6"/>
      <name val="Arial"/>
      <family val="2"/>
    </font>
    <font>
      <b/>
      <sz val="6"/>
      <name val="Arial"/>
      <family val="2"/>
    </font>
    <font>
      <b/>
      <strike/>
      <sz val="6"/>
      <name val="Arial"/>
      <family val="2"/>
    </font>
    <font>
      <sz val="5.5"/>
      <name val="Arial"/>
      <family val="2"/>
    </font>
    <font>
      <sz val="18"/>
      <color indexed="54"/>
      <name val="Calibri Light"/>
      <family val="2"/>
    </font>
    <font>
      <sz val="18"/>
      <color indexed="10"/>
      <name val="Arial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10"/>
      <name val="Arial"/>
      <family val="2"/>
    </font>
    <font>
      <i/>
      <sz val="5"/>
      <name val="Arial CE"/>
      <family val="0"/>
    </font>
    <font>
      <sz val="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7"/>
      <color rgb="FF000000"/>
      <name val="Arial"/>
      <family val="2"/>
    </font>
    <font>
      <b/>
      <sz val="11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Dash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double"/>
    </border>
    <border>
      <left style="mediumDashed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>
        <color indexed="63"/>
      </left>
      <right style="medium"/>
      <top style="mediumDashed"/>
      <bottom style="thin"/>
    </border>
    <border>
      <left style="mediumDashed"/>
      <right style="thin"/>
      <top>
        <color indexed="63"/>
      </top>
      <bottom style="mediumDashed"/>
    </border>
    <border>
      <left style="thin"/>
      <right style="medium"/>
      <top style="thin"/>
      <bottom style="mediumDashed"/>
    </border>
    <border>
      <left>
        <color indexed="63"/>
      </left>
      <right style="thin"/>
      <top style="medium"/>
      <bottom>
        <color indexed="63"/>
      </bottom>
    </border>
    <border>
      <left style="mediumDashed"/>
      <right style="thin"/>
      <top style="mediumDashed"/>
      <bottom style="mediumDashed"/>
    </border>
    <border>
      <left style="medium"/>
      <right style="medium"/>
      <top style="mediumDashed"/>
      <bottom style="mediumDash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Dashed"/>
      <bottom style="mediumDashed"/>
    </border>
    <border>
      <left>
        <color indexed="63"/>
      </left>
      <right style="medium"/>
      <top style="thin"/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2" borderId="0" applyNumberFormat="0" applyBorder="0" applyAlignment="0" applyProtection="0"/>
    <xf numFmtId="0" fontId="113" fillId="33" borderId="0" applyNumberFormat="0" applyBorder="0" applyAlignment="0" applyProtection="0"/>
    <xf numFmtId="0" fontId="3" fillId="0" borderId="1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34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" fillId="3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6" borderId="6" applyNumberFormat="0" applyFont="0" applyAlignment="0" applyProtection="0"/>
    <xf numFmtId="0" fontId="13" fillId="0" borderId="7" applyNumberFormat="0" applyFill="0" applyAlignment="0" applyProtection="0"/>
    <xf numFmtId="0" fontId="1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37" borderId="9" applyNumberFormat="0" applyAlignment="0" applyProtection="0"/>
    <xf numFmtId="0" fontId="18" fillId="37" borderId="10" applyNumberFormat="0" applyAlignment="0" applyProtection="0"/>
    <xf numFmtId="0" fontId="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113" fillId="43" borderId="0" applyNumberFormat="0" applyBorder="0" applyAlignment="0" applyProtection="0"/>
    <xf numFmtId="0" fontId="113" fillId="44" borderId="0" applyNumberFormat="0" applyBorder="0" applyAlignment="0" applyProtection="0"/>
    <xf numFmtId="0" fontId="113" fillId="45" borderId="0" applyNumberFormat="0" applyBorder="0" applyAlignment="0" applyProtection="0"/>
    <xf numFmtId="0" fontId="113" fillId="46" borderId="0" applyNumberFormat="0" applyBorder="0" applyAlignment="0" applyProtection="0"/>
    <xf numFmtId="0" fontId="113" fillId="47" borderId="0" applyNumberFormat="0" applyBorder="0" applyAlignment="0" applyProtection="0"/>
    <xf numFmtId="0" fontId="113" fillId="48" borderId="0" applyNumberFormat="0" applyBorder="0" applyAlignment="0" applyProtection="0"/>
  </cellStyleXfs>
  <cellXfs count="1548">
    <xf numFmtId="0" fontId="0" fillId="0" borderId="0" xfId="0" applyAlignment="1">
      <alignment/>
    </xf>
    <xf numFmtId="49" fontId="20" fillId="0" borderId="0" xfId="0" applyNumberFormat="1" applyFont="1" applyBorder="1" applyAlignment="1">
      <alignment vertical="center"/>
    </xf>
    <xf numFmtId="49" fontId="25" fillId="36" borderId="11" xfId="0" applyNumberFormat="1" applyFont="1" applyFill="1" applyBorder="1" applyAlignment="1">
      <alignment horizontal="center"/>
    </xf>
    <xf numFmtId="49" fontId="26" fillId="35" borderId="12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3" fontId="34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 horizontal="right"/>
    </xf>
    <xf numFmtId="49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33" fillId="36" borderId="13" xfId="0" applyFont="1" applyFill="1" applyBorder="1" applyAlignment="1">
      <alignment horizontal="center"/>
    </xf>
    <xf numFmtId="49" fontId="26" fillId="36" borderId="14" xfId="0" applyNumberFormat="1" applyFont="1" applyFill="1" applyBorder="1" applyAlignment="1">
      <alignment horizontal="center"/>
    </xf>
    <xf numFmtId="49" fontId="22" fillId="36" borderId="14" xfId="0" applyNumberFormat="1" applyFont="1" applyFill="1" applyBorder="1" applyAlignment="1">
      <alignment horizontal="center"/>
    </xf>
    <xf numFmtId="0" fontId="23" fillId="36" borderId="15" xfId="0" applyFont="1" applyFill="1" applyBorder="1" applyAlignment="1">
      <alignment/>
    </xf>
    <xf numFmtId="0" fontId="33" fillId="49" borderId="16" xfId="0" applyFont="1" applyFill="1" applyBorder="1" applyAlignment="1">
      <alignment horizontal="center"/>
    </xf>
    <xf numFmtId="0" fontId="33" fillId="49" borderId="17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3" fillId="5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3" fillId="36" borderId="18" xfId="0" applyFont="1" applyFill="1" applyBorder="1" applyAlignment="1">
      <alignment horizontal="center"/>
    </xf>
    <xf numFmtId="49" fontId="26" fillId="36" borderId="19" xfId="0" applyNumberFormat="1" applyFont="1" applyFill="1" applyBorder="1" applyAlignment="1">
      <alignment horizontal="center"/>
    </xf>
    <xf numFmtId="49" fontId="22" fillId="36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3" fillId="7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49" fontId="30" fillId="35" borderId="21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49" fontId="28" fillId="0" borderId="22" xfId="0" applyNumberFormat="1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22" fillId="35" borderId="2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90" fontId="38" fillId="0" borderId="0" xfId="0" applyNumberFormat="1" applyFont="1" applyFill="1" applyBorder="1" applyAlignment="1">
      <alignment/>
    </xf>
    <xf numFmtId="190" fontId="33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40" fillId="49" borderId="17" xfId="0" applyFont="1" applyFill="1" applyBorder="1" applyAlignment="1">
      <alignment horizontal="center"/>
    </xf>
    <xf numFmtId="49" fontId="28" fillId="36" borderId="24" xfId="0" applyNumberFormat="1" applyFont="1" applyFill="1" applyBorder="1" applyAlignment="1">
      <alignment horizontal="center" textRotation="90"/>
    </xf>
    <xf numFmtId="49" fontId="28" fillId="36" borderId="25" xfId="0" applyNumberFormat="1" applyFont="1" applyFill="1" applyBorder="1" applyAlignment="1">
      <alignment horizontal="center" textRotation="90"/>
    </xf>
    <xf numFmtId="0" fontId="49" fillId="0" borderId="0" xfId="0" applyFont="1" applyAlignment="1">
      <alignment/>
    </xf>
    <xf numFmtId="0" fontId="42" fillId="0" borderId="0" xfId="0" applyFont="1" applyAlignment="1">
      <alignment/>
    </xf>
    <xf numFmtId="0" fontId="51" fillId="0" borderId="0" xfId="0" applyFont="1" applyFill="1" applyAlignment="1">
      <alignment/>
    </xf>
    <xf numFmtId="0" fontId="28" fillId="0" borderId="12" xfId="0" applyFont="1" applyBorder="1" applyAlignment="1">
      <alignment horizontal="center"/>
    </xf>
    <xf numFmtId="0" fontId="40" fillId="36" borderId="18" xfId="0" applyFont="1" applyFill="1" applyBorder="1" applyAlignment="1">
      <alignment horizontal="center"/>
    </xf>
    <xf numFmtId="49" fontId="30" fillId="36" borderId="19" xfId="0" applyNumberFormat="1" applyFont="1" applyFill="1" applyBorder="1" applyAlignment="1">
      <alignment horizontal="center"/>
    </xf>
    <xf numFmtId="49" fontId="31" fillId="36" borderId="19" xfId="0" applyNumberFormat="1" applyFont="1" applyFill="1" applyBorder="1" applyAlignment="1">
      <alignment horizontal="center"/>
    </xf>
    <xf numFmtId="0" fontId="28" fillId="36" borderId="26" xfId="0" applyFont="1" applyFill="1" applyBorder="1" applyAlignment="1">
      <alignment/>
    </xf>
    <xf numFmtId="0" fontId="40" fillId="36" borderId="27" xfId="0" applyFont="1" applyFill="1" applyBorder="1" applyAlignment="1">
      <alignment horizontal="center"/>
    </xf>
    <xf numFmtId="0" fontId="40" fillId="49" borderId="16" xfId="0" applyFont="1" applyFill="1" applyBorder="1" applyAlignment="1">
      <alignment horizontal="center"/>
    </xf>
    <xf numFmtId="0" fontId="31" fillId="7" borderId="28" xfId="0" applyFont="1" applyFill="1" applyBorder="1" applyAlignment="1">
      <alignment horizontal="left" vertical="center"/>
    </xf>
    <xf numFmtId="0" fontId="31" fillId="7" borderId="20" xfId="0" applyFont="1" applyFill="1" applyBorder="1" applyAlignment="1">
      <alignment vertical="center"/>
    </xf>
    <xf numFmtId="0" fontId="30" fillId="14" borderId="29" xfId="0" applyFont="1" applyFill="1" applyBorder="1" applyAlignment="1">
      <alignment horizontal="center"/>
    </xf>
    <xf numFmtId="0" fontId="30" fillId="14" borderId="12" xfId="0" applyFont="1" applyFill="1" applyBorder="1" applyAlignment="1">
      <alignment horizontal="center"/>
    </xf>
    <xf numFmtId="0" fontId="30" fillId="14" borderId="14" xfId="0" applyFont="1" applyFill="1" applyBorder="1" applyAlignment="1">
      <alignment/>
    </xf>
    <xf numFmtId="49" fontId="28" fillId="0" borderId="21" xfId="0" applyNumberFormat="1" applyFont="1" applyFill="1" applyBorder="1" applyAlignment="1">
      <alignment horizontal="center"/>
    </xf>
    <xf numFmtId="0" fontId="40" fillId="49" borderId="30" xfId="0" applyFont="1" applyFill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40" fillId="49" borderId="27" xfId="0" applyFont="1" applyFill="1" applyBorder="1" applyAlignment="1">
      <alignment horizontal="center"/>
    </xf>
    <xf numFmtId="49" fontId="31" fillId="35" borderId="12" xfId="0" applyNumberFormat="1" applyFont="1" applyFill="1" applyBorder="1" applyAlignment="1">
      <alignment horizontal="left"/>
    </xf>
    <xf numFmtId="0" fontId="28" fillId="50" borderId="0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4" fontId="30" fillId="7" borderId="33" xfId="0" applyNumberFormat="1" applyFont="1" applyFill="1" applyBorder="1" applyAlignment="1">
      <alignment/>
    </xf>
    <xf numFmtId="4" fontId="31" fillId="35" borderId="15" xfId="0" applyNumberFormat="1" applyFont="1" applyFill="1" applyBorder="1" applyAlignment="1">
      <alignment horizontal="right"/>
    </xf>
    <xf numFmtId="4" fontId="31" fillId="14" borderId="15" xfId="0" applyNumberFormat="1" applyFont="1" applyFill="1" applyBorder="1" applyAlignment="1">
      <alignment/>
    </xf>
    <xf numFmtId="49" fontId="28" fillId="0" borderId="34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left"/>
    </xf>
    <xf numFmtId="0" fontId="28" fillId="50" borderId="0" xfId="0" applyFont="1" applyFill="1" applyBorder="1" applyAlignment="1">
      <alignment horizontal="center"/>
    </xf>
    <xf numFmtId="49" fontId="28" fillId="5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190" fontId="33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right"/>
    </xf>
    <xf numFmtId="0" fontId="40" fillId="5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5" fillId="0" borderId="0" xfId="0" applyFont="1" applyFill="1" applyAlignment="1">
      <alignment/>
    </xf>
    <xf numFmtId="49" fontId="40" fillId="0" borderId="0" xfId="0" applyNumberFormat="1" applyFont="1" applyAlignment="1">
      <alignment/>
    </xf>
    <xf numFmtId="0" fontId="65" fillId="0" borderId="0" xfId="0" applyFont="1" applyAlignment="1">
      <alignment/>
    </xf>
    <xf numFmtId="0" fontId="23" fillId="50" borderId="35" xfId="0" applyFont="1" applyFill="1" applyBorder="1" applyAlignment="1">
      <alignment vertical="center"/>
    </xf>
    <xf numFmtId="0" fontId="23" fillId="50" borderId="35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33" fillId="49" borderId="16" xfId="0" applyFont="1" applyFill="1" applyBorder="1" applyAlignment="1">
      <alignment horizontal="center" vertical="center"/>
    </xf>
    <xf numFmtId="0" fontId="22" fillId="7" borderId="28" xfId="0" applyFont="1" applyFill="1" applyBorder="1" applyAlignment="1">
      <alignment horizontal="left" vertical="center"/>
    </xf>
    <xf numFmtId="0" fontId="22" fillId="7" borderId="36" xfId="0" applyFont="1" applyFill="1" applyBorder="1" applyAlignment="1">
      <alignment vertical="center"/>
    </xf>
    <xf numFmtId="0" fontId="23" fillId="7" borderId="20" xfId="0" applyFont="1" applyFill="1" applyBorder="1" applyAlignment="1">
      <alignment vertical="center"/>
    </xf>
    <xf numFmtId="4" fontId="26" fillId="7" borderId="37" xfId="0" applyNumberFormat="1" applyFont="1" applyFill="1" applyBorder="1" applyAlignment="1">
      <alignment vertical="center"/>
    </xf>
    <xf numFmtId="0" fontId="33" fillId="49" borderId="17" xfId="0" applyFont="1" applyFill="1" applyBorder="1" applyAlignment="1">
      <alignment horizontal="center" vertical="center"/>
    </xf>
    <xf numFmtId="0" fontId="26" fillId="14" borderId="29" xfId="0" applyFont="1" applyFill="1" applyBorder="1" applyAlignment="1">
      <alignment horizontal="center" vertical="center"/>
    </xf>
    <xf numFmtId="0" fontId="26" fillId="14" borderId="35" xfId="0" applyFont="1" applyFill="1" applyBorder="1" applyAlignment="1">
      <alignment vertical="center"/>
    </xf>
    <xf numFmtId="0" fontId="23" fillId="14" borderId="35" xfId="0" applyFont="1" applyFill="1" applyBorder="1" applyAlignment="1">
      <alignment vertical="center"/>
    </xf>
    <xf numFmtId="4" fontId="22" fillId="14" borderId="38" xfId="0" applyNumberFormat="1" applyFont="1" applyFill="1" applyBorder="1" applyAlignment="1">
      <alignment vertical="center"/>
    </xf>
    <xf numFmtId="49" fontId="26" fillId="35" borderId="12" xfId="0" applyNumberFormat="1" applyFont="1" applyFill="1" applyBorder="1" applyAlignment="1">
      <alignment horizontal="center" vertical="center"/>
    </xf>
    <xf numFmtId="49" fontId="26" fillId="35" borderId="11" xfId="0" applyNumberFormat="1" applyFont="1" applyFill="1" applyBorder="1" applyAlignment="1">
      <alignment horizontal="left" vertical="center"/>
    </xf>
    <xf numFmtId="0" fontId="22" fillId="35" borderId="0" xfId="0" applyFont="1" applyFill="1" applyBorder="1" applyAlignment="1">
      <alignment vertical="center"/>
    </xf>
    <xf numFmtId="4" fontId="22" fillId="35" borderId="23" xfId="0" applyNumberFormat="1" applyFont="1" applyFill="1" applyBorder="1" applyAlignment="1">
      <alignment horizontal="right" vertical="center"/>
    </xf>
    <xf numFmtId="0" fontId="23" fillId="0" borderId="22" xfId="0" applyFont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4" fontId="23" fillId="0" borderId="39" xfId="0" applyNumberFormat="1" applyFont="1" applyFill="1" applyBorder="1" applyAlignment="1">
      <alignment horizontal="right" vertical="center"/>
    </xf>
    <xf numFmtId="0" fontId="26" fillId="14" borderId="12" xfId="0" applyFont="1" applyFill="1" applyBorder="1" applyAlignment="1">
      <alignment horizontal="center" vertical="center"/>
    </xf>
    <xf numFmtId="0" fontId="26" fillId="14" borderId="14" xfId="0" applyFont="1" applyFill="1" applyBorder="1" applyAlignment="1">
      <alignment vertical="center"/>
    </xf>
    <xf numFmtId="0" fontId="23" fillId="14" borderId="14" xfId="0" applyFont="1" applyFill="1" applyBorder="1" applyAlignment="1">
      <alignment vertical="center"/>
    </xf>
    <xf numFmtId="4" fontId="22" fillId="14" borderId="39" xfId="0" applyNumberFormat="1" applyFont="1" applyFill="1" applyBorder="1" applyAlignment="1">
      <alignment vertical="center"/>
    </xf>
    <xf numFmtId="49" fontId="26" fillId="35" borderId="11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3" fillId="14" borderId="0" xfId="0" applyFont="1" applyFill="1" applyBorder="1" applyAlignment="1">
      <alignment vertical="center"/>
    </xf>
    <xf numFmtId="4" fontId="22" fillId="14" borderId="40" xfId="0" applyNumberFormat="1" applyFont="1" applyFill="1" applyBorder="1" applyAlignment="1">
      <alignment vertical="center"/>
    </xf>
    <xf numFmtId="49" fontId="26" fillId="35" borderId="29" xfId="0" applyNumberFormat="1" applyFont="1" applyFill="1" applyBorder="1" applyAlignment="1">
      <alignment horizontal="center" vertical="center"/>
    </xf>
    <xf numFmtId="49" fontId="26" fillId="35" borderId="21" xfId="0" applyNumberFormat="1" applyFont="1" applyFill="1" applyBorder="1" applyAlignment="1">
      <alignment horizontal="left" vertical="center"/>
    </xf>
    <xf numFmtId="0" fontId="22" fillId="35" borderId="32" xfId="0" applyFont="1" applyFill="1" applyBorder="1" applyAlignment="1">
      <alignment vertical="center"/>
    </xf>
    <xf numFmtId="4" fontId="22" fillId="35" borderId="39" xfId="0" applyNumberFormat="1" applyFont="1" applyFill="1" applyBorder="1" applyAlignment="1">
      <alignment horizontal="right" vertical="center"/>
    </xf>
    <xf numFmtId="49" fontId="29" fillId="0" borderId="22" xfId="0" applyNumberFormat="1" applyFont="1" applyFill="1" applyBorder="1" applyAlignment="1">
      <alignment horizontal="center" vertical="center"/>
    </xf>
    <xf numFmtId="0" fontId="23" fillId="50" borderId="14" xfId="0" applyFont="1" applyFill="1" applyBorder="1" applyAlignment="1">
      <alignment vertical="center"/>
    </xf>
    <xf numFmtId="49" fontId="29" fillId="0" borderId="12" xfId="0" applyNumberFormat="1" applyFont="1" applyFill="1" applyBorder="1" applyAlignment="1">
      <alignment horizontal="center" vertical="center"/>
    </xf>
    <xf numFmtId="49" fontId="26" fillId="35" borderId="34" xfId="0" applyNumberFormat="1" applyFont="1" applyFill="1" applyBorder="1" applyAlignment="1">
      <alignment horizontal="left" vertical="center"/>
    </xf>
    <xf numFmtId="49" fontId="26" fillId="35" borderId="22" xfId="0" applyNumberFormat="1" applyFont="1" applyFill="1" applyBorder="1" applyAlignment="1">
      <alignment horizontal="center" vertical="center"/>
    </xf>
    <xf numFmtId="49" fontId="26" fillId="35" borderId="22" xfId="0" applyNumberFormat="1" applyFont="1" applyFill="1" applyBorder="1" applyAlignment="1">
      <alignment horizontal="left" vertical="center"/>
    </xf>
    <xf numFmtId="0" fontId="22" fillId="35" borderId="35" xfId="0" applyFont="1" applyFill="1" applyBorder="1" applyAlignment="1">
      <alignment vertical="center"/>
    </xf>
    <xf numFmtId="49" fontId="29" fillId="0" borderId="29" xfId="0" applyNumberFormat="1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1" fontId="33" fillId="49" borderId="17" xfId="0" applyNumberFormat="1" applyFont="1" applyFill="1" applyBorder="1" applyAlignment="1">
      <alignment horizontal="center" vertical="center"/>
    </xf>
    <xf numFmtId="4" fontId="22" fillId="14" borderId="23" xfId="0" applyNumberFormat="1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right" vertical="center"/>
    </xf>
    <xf numFmtId="0" fontId="33" fillId="49" borderId="30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49" fontId="29" fillId="0" borderId="41" xfId="0" applyNumberFormat="1" applyFont="1" applyFill="1" applyBorder="1" applyAlignment="1">
      <alignment horizontal="center" vertical="center"/>
    </xf>
    <xf numFmtId="4" fontId="23" fillId="0" borderId="42" xfId="0" applyNumberFormat="1" applyFont="1" applyFill="1" applyBorder="1" applyAlignment="1">
      <alignment horizontal="right" vertical="center"/>
    </xf>
    <xf numFmtId="0" fontId="23" fillId="7" borderId="36" xfId="0" applyFont="1" applyFill="1" applyBorder="1" applyAlignment="1">
      <alignment vertical="center"/>
    </xf>
    <xf numFmtId="0" fontId="22" fillId="35" borderId="12" xfId="0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49" fontId="29" fillId="0" borderId="34" xfId="0" applyNumberFormat="1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/>
    </xf>
    <xf numFmtId="0" fontId="23" fillId="50" borderId="43" xfId="0" applyFont="1" applyFill="1" applyBorder="1" applyAlignment="1">
      <alignment vertical="center"/>
    </xf>
    <xf numFmtId="0" fontId="22" fillId="7" borderId="20" xfId="0" applyFont="1" applyFill="1" applyBorder="1" applyAlignment="1">
      <alignment vertical="center"/>
    </xf>
    <xf numFmtId="0" fontId="26" fillId="14" borderId="12" xfId="0" applyFont="1" applyFill="1" applyBorder="1" applyAlignment="1">
      <alignment horizontal="center"/>
    </xf>
    <xf numFmtId="0" fontId="26" fillId="14" borderId="14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26" fillId="14" borderId="35" xfId="0" applyFont="1" applyFill="1" applyBorder="1" applyAlignment="1">
      <alignment/>
    </xf>
    <xf numFmtId="4" fontId="22" fillId="14" borderId="40" xfId="0" applyNumberFormat="1" applyFont="1" applyFill="1" applyBorder="1" applyAlignment="1">
      <alignment/>
    </xf>
    <xf numFmtId="0" fontId="26" fillId="14" borderId="29" xfId="0" applyFont="1" applyFill="1" applyBorder="1" applyAlignment="1">
      <alignment horizontal="center"/>
    </xf>
    <xf numFmtId="0" fontId="23" fillId="50" borderId="31" xfId="0" applyFont="1" applyFill="1" applyBorder="1" applyAlignment="1">
      <alignment horizontal="center"/>
    </xf>
    <xf numFmtId="49" fontId="29" fillId="50" borderId="41" xfId="0" applyNumberFormat="1" applyFont="1" applyFill="1" applyBorder="1" applyAlignment="1">
      <alignment horizontal="center"/>
    </xf>
    <xf numFmtId="4" fontId="22" fillId="7" borderId="20" xfId="0" applyNumberFormat="1" applyFont="1" applyFill="1" applyBorder="1" applyAlignment="1">
      <alignment horizontal="left" vertical="center"/>
    </xf>
    <xf numFmtId="4" fontId="22" fillId="7" borderId="20" xfId="0" applyNumberFormat="1" applyFont="1" applyFill="1" applyBorder="1" applyAlignment="1">
      <alignment vertical="center"/>
    </xf>
    <xf numFmtId="4" fontId="26" fillId="14" borderId="14" xfId="0" applyNumberFormat="1" applyFont="1" applyFill="1" applyBorder="1" applyAlignment="1">
      <alignment vertical="center"/>
    </xf>
    <xf numFmtId="4" fontId="26" fillId="35" borderId="21" xfId="0" applyNumberFormat="1" applyFont="1" applyFill="1" applyBorder="1" applyAlignment="1">
      <alignment horizontal="center" vertical="center"/>
    </xf>
    <xf numFmtId="4" fontId="22" fillId="35" borderId="12" xfId="0" applyNumberFormat="1" applyFont="1" applyFill="1" applyBorder="1" applyAlignment="1">
      <alignment vertical="center"/>
    </xf>
    <xf numFmtId="4" fontId="23" fillId="50" borderId="22" xfId="0" applyNumberFormat="1" applyFont="1" applyFill="1" applyBorder="1" applyAlignment="1">
      <alignment horizontal="center" vertical="center"/>
    </xf>
    <xf numFmtId="4" fontId="23" fillId="50" borderId="23" xfId="0" applyNumberFormat="1" applyFont="1" applyFill="1" applyBorder="1" applyAlignment="1">
      <alignment horizontal="right" vertical="center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44" xfId="0" applyNumberFormat="1" applyFont="1" applyFill="1" applyBorder="1" applyAlignment="1">
      <alignment horizontal="center" vertical="center"/>
    </xf>
    <xf numFmtId="4" fontId="23" fillId="50" borderId="42" xfId="0" applyNumberFormat="1" applyFont="1" applyFill="1" applyBorder="1" applyAlignment="1">
      <alignment horizontal="right" vertical="center"/>
    </xf>
    <xf numFmtId="4" fontId="22" fillId="14" borderId="23" xfId="0" applyNumberFormat="1" applyFont="1" applyFill="1" applyBorder="1" applyAlignment="1">
      <alignment horizontal="right" vertical="center"/>
    </xf>
    <xf numFmtId="3" fontId="40" fillId="49" borderId="17" xfId="0" applyNumberFormat="1" applyFont="1" applyFill="1" applyBorder="1" applyAlignment="1">
      <alignment horizontal="center" vertical="center"/>
    </xf>
    <xf numFmtId="49" fontId="26" fillId="14" borderId="12" xfId="0" applyNumberFormat="1" applyFont="1" applyFill="1" applyBorder="1" applyAlignment="1">
      <alignment horizontal="center" vertical="center"/>
    </xf>
    <xf numFmtId="3" fontId="47" fillId="50" borderId="34" xfId="0" applyNumberFormat="1" applyFont="1" applyFill="1" applyBorder="1" applyAlignment="1">
      <alignment horizontal="center" vertical="center"/>
    </xf>
    <xf numFmtId="3" fontId="47" fillId="0" borderId="34" xfId="0" applyNumberFormat="1" applyFont="1" applyFill="1" applyBorder="1" applyAlignment="1">
      <alignment horizontal="center" vertical="center"/>
    </xf>
    <xf numFmtId="0" fontId="23" fillId="36" borderId="26" xfId="0" applyFont="1" applyFill="1" applyBorder="1" applyAlignment="1">
      <alignment/>
    </xf>
    <xf numFmtId="4" fontId="26" fillId="7" borderId="45" xfId="0" applyNumberFormat="1" applyFont="1" applyFill="1" applyBorder="1" applyAlignment="1">
      <alignment horizontal="right" vertical="center"/>
    </xf>
    <xf numFmtId="0" fontId="40" fillId="49" borderId="16" xfId="0" applyFont="1" applyFill="1" applyBorder="1" applyAlignment="1">
      <alignment horizontal="center" vertical="center"/>
    </xf>
    <xf numFmtId="0" fontId="40" fillId="49" borderId="17" xfId="0" applyFont="1" applyFill="1" applyBorder="1" applyAlignment="1">
      <alignment horizontal="center" vertical="center"/>
    </xf>
    <xf numFmtId="0" fontId="30" fillId="14" borderId="29" xfId="0" applyFont="1" applyFill="1" applyBorder="1" applyAlignment="1">
      <alignment horizontal="center" vertical="center"/>
    </xf>
    <xf numFmtId="49" fontId="30" fillId="35" borderId="2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0" fontId="30" fillId="14" borderId="12" xfId="0" applyFont="1" applyFill="1" applyBorder="1" applyAlignment="1">
      <alignment horizontal="center" vertical="center"/>
    </xf>
    <xf numFmtId="49" fontId="30" fillId="35" borderId="14" xfId="0" applyNumberFormat="1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0" fillId="49" borderId="30" xfId="0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49" fontId="28" fillId="0" borderId="41" xfId="0" applyNumberFormat="1" applyFont="1" applyFill="1" applyBorder="1" applyAlignment="1">
      <alignment horizontal="center" vertical="center"/>
    </xf>
    <xf numFmtId="4" fontId="26" fillId="7" borderId="45" xfId="0" applyNumberFormat="1" applyFont="1" applyFill="1" applyBorder="1" applyAlignment="1">
      <alignment vertical="center"/>
    </xf>
    <xf numFmtId="49" fontId="28" fillId="0" borderId="46" xfId="0" applyNumberFormat="1" applyFont="1" applyFill="1" applyBorder="1" applyAlignment="1">
      <alignment horizontal="center"/>
    </xf>
    <xf numFmtId="4" fontId="26" fillId="7" borderId="47" xfId="0" applyNumberFormat="1" applyFont="1" applyFill="1" applyBorder="1" applyAlignment="1">
      <alignment/>
    </xf>
    <xf numFmtId="4" fontId="22" fillId="14" borderId="48" xfId="0" applyNumberFormat="1" applyFont="1" applyFill="1" applyBorder="1" applyAlignment="1">
      <alignment/>
    </xf>
    <xf numFmtId="4" fontId="22" fillId="35" borderId="49" xfId="0" applyNumberFormat="1" applyFont="1" applyFill="1" applyBorder="1" applyAlignment="1">
      <alignment horizontal="right"/>
    </xf>
    <xf numFmtId="4" fontId="23" fillId="0" borderId="50" xfId="0" applyNumberFormat="1" applyFont="1" applyFill="1" applyBorder="1" applyAlignment="1">
      <alignment horizontal="right"/>
    </xf>
    <xf numFmtId="4" fontId="23" fillId="0" borderId="49" xfId="0" applyNumberFormat="1" applyFont="1" applyFill="1" applyBorder="1" applyAlignment="1">
      <alignment horizontal="right"/>
    </xf>
    <xf numFmtId="4" fontId="23" fillId="0" borderId="51" xfId="0" applyNumberFormat="1" applyFont="1" applyFill="1" applyBorder="1" applyAlignment="1">
      <alignment horizontal="right"/>
    </xf>
    <xf numFmtId="0" fontId="22" fillId="35" borderId="12" xfId="0" applyFont="1" applyFill="1" applyBorder="1" applyAlignment="1">
      <alignment/>
    </xf>
    <xf numFmtId="4" fontId="30" fillId="7" borderId="37" xfId="0" applyNumberFormat="1" applyFont="1" applyFill="1" applyBorder="1" applyAlignment="1">
      <alignment vertical="center"/>
    </xf>
    <xf numFmtId="4" fontId="31" fillId="14" borderId="40" xfId="0" applyNumberFormat="1" applyFont="1" applyFill="1" applyBorder="1" applyAlignment="1">
      <alignment vertical="center"/>
    </xf>
    <xf numFmtId="4" fontId="28" fillId="0" borderId="52" xfId="0" applyNumberFormat="1" applyFont="1" applyFill="1" applyBorder="1" applyAlignment="1">
      <alignment horizontal="right" vertical="center"/>
    </xf>
    <xf numFmtId="4" fontId="28" fillId="0" borderId="39" xfId="0" applyNumberFormat="1" applyFont="1" applyFill="1" applyBorder="1" applyAlignment="1">
      <alignment horizontal="right" vertical="center"/>
    </xf>
    <xf numFmtId="4" fontId="28" fillId="0" borderId="42" xfId="0" applyNumberFormat="1" applyFont="1" applyFill="1" applyBorder="1" applyAlignment="1">
      <alignment horizontal="right" vertical="center"/>
    </xf>
    <xf numFmtId="4" fontId="28" fillId="0" borderId="38" xfId="0" applyNumberFormat="1" applyFont="1" applyFill="1" applyBorder="1" applyAlignment="1">
      <alignment horizontal="right" vertical="center"/>
    </xf>
    <xf numFmtId="4" fontId="28" fillId="0" borderId="53" xfId="0" applyNumberFormat="1" applyFont="1" applyFill="1" applyBorder="1" applyAlignment="1">
      <alignment horizontal="right" vertical="center"/>
    </xf>
    <xf numFmtId="0" fontId="60" fillId="36" borderId="18" xfId="0" applyFont="1" applyFill="1" applyBorder="1" applyAlignment="1">
      <alignment horizontal="center" vertical="center"/>
    </xf>
    <xf numFmtId="49" fontId="61" fillId="36" borderId="19" xfId="0" applyNumberFormat="1" applyFont="1" applyFill="1" applyBorder="1" applyAlignment="1">
      <alignment horizontal="center" vertical="center"/>
    </xf>
    <xf numFmtId="49" fontId="62" fillId="36" borderId="19" xfId="0" applyNumberFormat="1" applyFont="1" applyFill="1" applyBorder="1" applyAlignment="1">
      <alignment horizontal="center" vertical="center"/>
    </xf>
    <xf numFmtId="0" fontId="28" fillId="7" borderId="20" xfId="0" applyFont="1" applyFill="1" applyBorder="1" applyAlignment="1">
      <alignment vertical="center"/>
    </xf>
    <xf numFmtId="0" fontId="30" fillId="14" borderId="35" xfId="0" applyFont="1" applyFill="1" applyBorder="1" applyAlignment="1">
      <alignment vertical="center"/>
    </xf>
    <xf numFmtId="0" fontId="28" fillId="14" borderId="35" xfId="0" applyFont="1" applyFill="1" applyBorder="1" applyAlignment="1">
      <alignment vertical="center"/>
    </xf>
    <xf numFmtId="49" fontId="30" fillId="35" borderId="11" xfId="0" applyNumberFormat="1" applyFont="1" applyFill="1" applyBorder="1" applyAlignment="1">
      <alignment horizontal="center" vertical="center"/>
    </xf>
    <xf numFmtId="0" fontId="28" fillId="50" borderId="35" xfId="0" applyFont="1" applyFill="1" applyBorder="1" applyAlignment="1">
      <alignment vertical="center"/>
    </xf>
    <xf numFmtId="0" fontId="30" fillId="14" borderId="14" xfId="0" applyFont="1" applyFill="1" applyBorder="1" applyAlignment="1">
      <alignment vertical="center"/>
    </xf>
    <xf numFmtId="0" fontId="28" fillId="14" borderId="14" xfId="0" applyFont="1" applyFill="1" applyBorder="1" applyAlignment="1">
      <alignment vertical="center"/>
    </xf>
    <xf numFmtId="49" fontId="30" fillId="35" borderId="34" xfId="0" applyNumberFormat="1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vertical="center"/>
    </xf>
    <xf numFmtId="0" fontId="28" fillId="50" borderId="14" xfId="0" applyFont="1" applyFill="1" applyBorder="1" applyAlignment="1">
      <alignment vertical="center"/>
    </xf>
    <xf numFmtId="49" fontId="30" fillId="35" borderId="12" xfId="0" applyNumberFormat="1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30" fillId="0" borderId="54" xfId="0" applyNumberFormat="1" applyFont="1" applyFill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28" fillId="50" borderId="22" xfId="0" applyFont="1" applyFill="1" applyBorder="1" applyAlignment="1">
      <alignment horizontal="center" vertical="center"/>
    </xf>
    <xf numFmtId="49" fontId="28" fillId="50" borderId="29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49" fontId="28" fillId="0" borderId="31" xfId="0" applyNumberFormat="1" applyFont="1" applyFill="1" applyBorder="1" applyAlignment="1">
      <alignment horizontal="center" vertical="center"/>
    </xf>
    <xf numFmtId="4" fontId="22" fillId="14" borderId="48" xfId="0" applyNumberFormat="1" applyFont="1" applyFill="1" applyBorder="1" applyAlignment="1">
      <alignment vertical="center"/>
    </xf>
    <xf numFmtId="4" fontId="23" fillId="0" borderId="50" xfId="0" applyNumberFormat="1" applyFont="1" applyFill="1" applyBorder="1" applyAlignment="1">
      <alignment horizontal="right" vertical="center"/>
    </xf>
    <xf numFmtId="49" fontId="26" fillId="35" borderId="12" xfId="0" applyNumberFormat="1" applyFont="1" applyFill="1" applyBorder="1" applyAlignment="1">
      <alignment horizontal="left" vertical="center"/>
    </xf>
    <xf numFmtId="4" fontId="23" fillId="50" borderId="39" xfId="0" applyNumberFormat="1" applyFont="1" applyFill="1" applyBorder="1" applyAlignment="1">
      <alignment horizontal="right" vertical="center"/>
    </xf>
    <xf numFmtId="4" fontId="23" fillId="50" borderId="50" xfId="0" applyNumberFormat="1" applyFont="1" applyFill="1" applyBorder="1" applyAlignment="1">
      <alignment horizontal="right" vertical="center"/>
    </xf>
    <xf numFmtId="49" fontId="28" fillId="0" borderId="29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vertical="center"/>
    </xf>
    <xf numFmtId="190" fontId="3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6" fillId="0" borderId="22" xfId="0" applyNumberFormat="1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vertical="center"/>
    </xf>
    <xf numFmtId="4" fontId="27" fillId="14" borderId="38" xfId="0" applyNumberFormat="1" applyFont="1" applyFill="1" applyBorder="1" applyAlignment="1">
      <alignment vertical="center"/>
    </xf>
    <xf numFmtId="4" fontId="66" fillId="7" borderId="37" xfId="0" applyNumberFormat="1" applyFont="1" applyFill="1" applyBorder="1" applyAlignment="1">
      <alignment horizontal="right" vertical="center"/>
    </xf>
    <xf numFmtId="4" fontId="66" fillId="35" borderId="38" xfId="0" applyNumberFormat="1" applyFont="1" applyFill="1" applyBorder="1" applyAlignment="1">
      <alignment horizontal="right" vertical="center"/>
    </xf>
    <xf numFmtId="0" fontId="66" fillId="14" borderId="28" xfId="0" applyFont="1" applyFill="1" applyBorder="1" applyAlignment="1">
      <alignment vertical="center"/>
    </xf>
    <xf numFmtId="4" fontId="26" fillId="7" borderId="33" xfId="0" applyNumberFormat="1" applyFont="1" applyFill="1" applyBorder="1" applyAlignment="1">
      <alignment/>
    </xf>
    <xf numFmtId="4" fontId="22" fillId="14" borderId="56" xfId="0" applyNumberFormat="1" applyFont="1" applyFill="1" applyBorder="1" applyAlignment="1">
      <alignment/>
    </xf>
    <xf numFmtId="4" fontId="22" fillId="35" borderId="56" xfId="0" applyNumberFormat="1" applyFont="1" applyFill="1" applyBorder="1" applyAlignment="1">
      <alignment horizontal="right"/>
    </xf>
    <xf numFmtId="0" fontId="28" fillId="49" borderId="16" xfId="0" applyFont="1" applyFill="1" applyBorder="1" applyAlignment="1">
      <alignment horizontal="center" vertical="center"/>
    </xf>
    <xf numFmtId="49" fontId="30" fillId="14" borderId="57" xfId="0" applyNumberFormat="1" applyFont="1" applyFill="1" applyBorder="1" applyAlignment="1">
      <alignment horizontal="left" vertical="center"/>
    </xf>
    <xf numFmtId="49" fontId="26" fillId="14" borderId="57" xfId="0" applyNumberFormat="1" applyFont="1" applyFill="1" applyBorder="1" applyAlignment="1">
      <alignment horizontal="center" vertical="center"/>
    </xf>
    <xf numFmtId="49" fontId="23" fillId="14" borderId="58" xfId="0" applyNumberFormat="1" applyFont="1" applyFill="1" applyBorder="1" applyAlignment="1">
      <alignment horizontal="center" vertical="center"/>
    </xf>
    <xf numFmtId="0" fontId="22" fillId="14" borderId="58" xfId="0" applyFont="1" applyFill="1" applyBorder="1" applyAlignment="1">
      <alignment vertical="center"/>
    </xf>
    <xf numFmtId="4" fontId="31" fillId="14" borderId="59" xfId="0" applyNumberFormat="1" applyFont="1" applyFill="1" applyBorder="1" applyAlignment="1">
      <alignment horizontal="right" vertical="center"/>
    </xf>
    <xf numFmtId="49" fontId="30" fillId="11" borderId="29" xfId="0" applyNumberFormat="1" applyFont="1" applyFill="1" applyBorder="1" applyAlignment="1">
      <alignment horizontal="center" vertical="center"/>
    </xf>
    <xf numFmtId="49" fontId="47" fillId="11" borderId="22" xfId="0" applyNumberFormat="1" applyFont="1" applyFill="1" applyBorder="1" applyAlignment="1">
      <alignment horizontal="center" vertical="center"/>
    </xf>
    <xf numFmtId="0" fontId="26" fillId="11" borderId="22" xfId="0" applyFont="1" applyFill="1" applyBorder="1" applyAlignment="1">
      <alignment vertical="center"/>
    </xf>
    <xf numFmtId="4" fontId="30" fillId="11" borderId="60" xfId="0" applyNumberFormat="1" applyFont="1" applyFill="1" applyBorder="1" applyAlignment="1">
      <alignment horizontal="right" vertical="center"/>
    </xf>
    <xf numFmtId="49" fontId="30" fillId="50" borderId="29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0" fontId="23" fillId="50" borderId="22" xfId="0" applyFont="1" applyFill="1" applyBorder="1" applyAlignment="1">
      <alignment vertical="center"/>
    </xf>
    <xf numFmtId="4" fontId="28" fillId="0" borderId="50" xfId="0" applyNumberFormat="1" applyFont="1" applyFill="1" applyBorder="1" applyAlignment="1">
      <alignment horizontal="right" vertical="center"/>
    </xf>
    <xf numFmtId="49" fontId="28" fillId="0" borderId="12" xfId="0" applyNumberFormat="1" applyFont="1" applyBorder="1" applyAlignment="1">
      <alignment horizontal="center" vertical="center"/>
    </xf>
    <xf numFmtId="4" fontId="28" fillId="0" borderId="50" xfId="0" applyNumberFormat="1" applyFont="1" applyBorder="1" applyAlignment="1">
      <alignment horizontal="right" vertical="center"/>
    </xf>
    <xf numFmtId="0" fontId="28" fillId="49" borderId="6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/>
    </xf>
    <xf numFmtId="0" fontId="28" fillId="49" borderId="17" xfId="0" applyFont="1" applyFill="1" applyBorder="1" applyAlignment="1">
      <alignment horizontal="center" vertical="center"/>
    </xf>
    <xf numFmtId="49" fontId="30" fillId="11" borderId="12" xfId="0" applyNumberFormat="1" applyFont="1" applyFill="1" applyBorder="1" applyAlignment="1">
      <alignment horizontal="center" vertical="center"/>
    </xf>
    <xf numFmtId="49" fontId="28" fillId="11" borderId="12" xfId="0" applyNumberFormat="1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vertical="center"/>
    </xf>
    <xf numFmtId="4" fontId="31" fillId="11" borderId="50" xfId="0" applyNumberFormat="1" applyFont="1" applyFill="1" applyBorder="1" applyAlignment="1">
      <alignment horizontal="right" vertical="center"/>
    </xf>
    <xf numFmtId="49" fontId="30" fillId="0" borderId="29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4" fontId="28" fillId="0" borderId="60" xfId="0" applyNumberFormat="1" applyFont="1" applyBorder="1" applyAlignment="1">
      <alignment horizontal="right" vertical="center"/>
    </xf>
    <xf numFmtId="49" fontId="30" fillId="0" borderId="12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0" fontId="31" fillId="3" borderId="62" xfId="0" applyFont="1" applyFill="1" applyBorder="1" applyAlignment="1">
      <alignment horizontal="center" vertical="center"/>
    </xf>
    <xf numFmtId="49" fontId="26" fillId="3" borderId="63" xfId="0" applyNumberFormat="1" applyFont="1" applyFill="1" applyBorder="1" applyAlignment="1">
      <alignment horizontal="center" vertical="center"/>
    </xf>
    <xf numFmtId="49" fontId="26" fillId="3" borderId="64" xfId="0" applyNumberFormat="1" applyFont="1" applyFill="1" applyBorder="1" applyAlignment="1">
      <alignment horizontal="center" vertical="center"/>
    </xf>
    <xf numFmtId="49" fontId="22" fillId="3" borderId="64" xfId="0" applyNumberFormat="1" applyFont="1" applyFill="1" applyBorder="1" applyAlignment="1">
      <alignment horizontal="center" vertical="center"/>
    </xf>
    <xf numFmtId="0" fontId="26" fillId="3" borderId="63" xfId="0" applyFont="1" applyFill="1" applyBorder="1" applyAlignment="1">
      <alignment vertical="center"/>
    </xf>
    <xf numFmtId="4" fontId="31" fillId="3" borderId="65" xfId="0" applyNumberFormat="1" applyFont="1" applyFill="1" applyBorder="1" applyAlignment="1">
      <alignment horizontal="right" vertical="center"/>
    </xf>
    <xf numFmtId="0" fontId="28" fillId="21" borderId="16" xfId="0" applyFont="1" applyFill="1" applyBorder="1" applyAlignment="1">
      <alignment horizontal="center" vertical="center"/>
    </xf>
    <xf numFmtId="0" fontId="26" fillId="21" borderId="29" xfId="0" applyFont="1" applyFill="1" applyBorder="1" applyAlignment="1">
      <alignment vertical="center"/>
    </xf>
    <xf numFmtId="4" fontId="22" fillId="21" borderId="60" xfId="0" applyNumberFormat="1" applyFont="1" applyFill="1" applyBorder="1" applyAlignment="1">
      <alignment horizontal="right" vertical="center"/>
    </xf>
    <xf numFmtId="0" fontId="28" fillId="19" borderId="27" xfId="0" applyFont="1" applyFill="1" applyBorder="1" applyAlignment="1">
      <alignment horizontal="center" vertical="center"/>
    </xf>
    <xf numFmtId="0" fontId="26" fillId="19" borderId="44" xfId="0" applyFont="1" applyFill="1" applyBorder="1" applyAlignment="1">
      <alignment vertical="center"/>
    </xf>
    <xf numFmtId="4" fontId="22" fillId="19" borderId="49" xfId="0" applyNumberFormat="1" applyFont="1" applyFill="1" applyBorder="1" applyAlignment="1">
      <alignment horizontal="right" vertical="center"/>
    </xf>
    <xf numFmtId="0" fontId="28" fillId="51" borderId="62" xfId="0" applyFont="1" applyFill="1" applyBorder="1" applyAlignment="1">
      <alignment horizontal="center" vertical="center"/>
    </xf>
    <xf numFmtId="0" fontId="22" fillId="51" borderId="63" xfId="0" applyFont="1" applyFill="1" applyBorder="1" applyAlignment="1">
      <alignment vertical="center"/>
    </xf>
    <xf numFmtId="4" fontId="22" fillId="51" borderId="65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4" fontId="30" fillId="0" borderId="0" xfId="0" applyNumberFormat="1" applyFont="1" applyFill="1" applyBorder="1" applyAlignment="1">
      <alignment horizontal="right" vertical="center"/>
    </xf>
    <xf numFmtId="49" fontId="28" fillId="0" borderId="34" xfId="0" applyNumberFormat="1" applyFont="1" applyFill="1" applyBorder="1" applyAlignment="1">
      <alignment horizontal="center" vertical="center"/>
    </xf>
    <xf numFmtId="1" fontId="40" fillId="49" borderId="16" xfId="0" applyNumberFormat="1" applyFont="1" applyFill="1" applyBorder="1" applyAlignment="1">
      <alignment horizontal="center" vertical="center"/>
    </xf>
    <xf numFmtId="3" fontId="22" fillId="52" borderId="53" xfId="0" applyNumberFormat="1" applyFont="1" applyFill="1" applyBorder="1" applyAlignment="1">
      <alignment horizontal="center"/>
    </xf>
    <xf numFmtId="0" fontId="22" fillId="52" borderId="40" xfId="0" applyFont="1" applyFill="1" applyBorder="1" applyAlignment="1">
      <alignment horizontal="center"/>
    </xf>
    <xf numFmtId="49" fontId="35" fillId="52" borderId="40" xfId="0" applyNumberFormat="1" applyFont="1" applyFill="1" applyBorder="1" applyAlignment="1">
      <alignment horizontal="center"/>
    </xf>
    <xf numFmtId="49" fontId="22" fillId="52" borderId="4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9" fontId="22" fillId="52" borderId="45" xfId="0" applyNumberFormat="1" applyFont="1" applyFill="1" applyBorder="1" applyAlignment="1">
      <alignment horizontal="center"/>
    </xf>
    <xf numFmtId="0" fontId="23" fillId="50" borderId="21" xfId="0" applyFont="1" applyFill="1" applyBorder="1" applyAlignment="1">
      <alignment vertical="center" wrapText="1"/>
    </xf>
    <xf numFmtId="3" fontId="22" fillId="46" borderId="53" xfId="0" applyNumberFormat="1" applyFont="1" applyFill="1" applyBorder="1" applyAlignment="1">
      <alignment horizontal="center"/>
    </xf>
    <xf numFmtId="49" fontId="35" fillId="46" borderId="40" xfId="0" applyNumberFormat="1" applyFont="1" applyFill="1" applyBorder="1" applyAlignment="1">
      <alignment horizontal="center"/>
    </xf>
    <xf numFmtId="49" fontId="22" fillId="46" borderId="45" xfId="0" applyNumberFormat="1" applyFont="1" applyFill="1" applyBorder="1" applyAlignment="1">
      <alignment horizontal="center"/>
    </xf>
    <xf numFmtId="0" fontId="44" fillId="36" borderId="26" xfId="0" applyFont="1" applyFill="1" applyBorder="1" applyAlignment="1">
      <alignment vertical="center"/>
    </xf>
    <xf numFmtId="0" fontId="31" fillId="35" borderId="32" xfId="0" applyFont="1" applyFill="1" applyBorder="1" applyAlignment="1">
      <alignment vertical="center"/>
    </xf>
    <xf numFmtId="4" fontId="23" fillId="7" borderId="20" xfId="0" applyNumberFormat="1" applyFont="1" applyFill="1" applyBorder="1" applyAlignment="1">
      <alignment vertical="center"/>
    </xf>
    <xf numFmtId="4" fontId="23" fillId="14" borderId="14" xfId="0" applyNumberFormat="1" applyFont="1" applyFill="1" applyBorder="1" applyAlignment="1">
      <alignment vertical="center"/>
    </xf>
    <xf numFmtId="4" fontId="23" fillId="35" borderId="14" xfId="0" applyNumberFormat="1" applyFont="1" applyFill="1" applyBorder="1" applyAlignment="1">
      <alignment vertical="center"/>
    </xf>
    <xf numFmtId="4" fontId="23" fillId="50" borderId="14" xfId="0" applyNumberFormat="1" applyFont="1" applyFill="1" applyBorder="1" applyAlignment="1">
      <alignment vertical="center"/>
    </xf>
    <xf numFmtId="0" fontId="28" fillId="35" borderId="14" xfId="0" applyFont="1" applyFill="1" applyBorder="1" applyAlignment="1">
      <alignment vertical="center"/>
    </xf>
    <xf numFmtId="3" fontId="22" fillId="44" borderId="53" xfId="0" applyNumberFormat="1" applyFont="1" applyFill="1" applyBorder="1" applyAlignment="1">
      <alignment horizontal="center"/>
    </xf>
    <xf numFmtId="0" fontId="22" fillId="44" borderId="40" xfId="0" applyFont="1" applyFill="1" applyBorder="1" applyAlignment="1">
      <alignment horizontal="center"/>
    </xf>
    <xf numFmtId="49" fontId="35" fillId="44" borderId="40" xfId="0" applyNumberFormat="1" applyFont="1" applyFill="1" applyBorder="1" applyAlignment="1">
      <alignment horizontal="center"/>
    </xf>
    <xf numFmtId="49" fontId="22" fillId="44" borderId="40" xfId="0" applyNumberFormat="1" applyFont="1" applyFill="1" applyBorder="1" applyAlignment="1">
      <alignment horizontal="center"/>
    </xf>
    <xf numFmtId="49" fontId="22" fillId="44" borderId="45" xfId="0" applyNumberFormat="1" applyFont="1" applyFill="1" applyBorder="1" applyAlignment="1">
      <alignment horizontal="center"/>
    </xf>
    <xf numFmtId="3" fontId="68" fillId="44" borderId="53" xfId="0" applyNumberFormat="1" applyFont="1" applyFill="1" applyBorder="1" applyAlignment="1">
      <alignment horizontal="center"/>
    </xf>
    <xf numFmtId="0" fontId="68" fillId="44" borderId="40" xfId="0" applyFont="1" applyFill="1" applyBorder="1" applyAlignment="1">
      <alignment horizontal="center"/>
    </xf>
    <xf numFmtId="0" fontId="35" fillId="44" borderId="40" xfId="0" applyFont="1" applyFill="1" applyBorder="1" applyAlignment="1">
      <alignment horizontal="center"/>
    </xf>
    <xf numFmtId="49" fontId="68" fillId="44" borderId="45" xfId="0" applyNumberFormat="1" applyFont="1" applyFill="1" applyBorder="1" applyAlignment="1">
      <alignment horizontal="center"/>
    </xf>
    <xf numFmtId="4" fontId="28" fillId="0" borderId="60" xfId="0" applyNumberFormat="1" applyFont="1" applyFill="1" applyBorder="1" applyAlignment="1">
      <alignment horizontal="right" vertical="center"/>
    </xf>
    <xf numFmtId="4" fontId="31" fillId="14" borderId="48" xfId="0" applyNumberFormat="1" applyFont="1" applyFill="1" applyBorder="1" applyAlignment="1">
      <alignment vertical="center"/>
    </xf>
    <xf numFmtId="4" fontId="31" fillId="35" borderId="50" xfId="0" applyNumberFormat="1" applyFont="1" applyFill="1" applyBorder="1" applyAlignment="1">
      <alignment vertical="center"/>
    </xf>
    <xf numFmtId="4" fontId="47" fillId="0" borderId="38" xfId="0" applyNumberFormat="1" applyFont="1" applyFill="1" applyBorder="1" applyAlignment="1">
      <alignment horizontal="right" vertical="center"/>
    </xf>
    <xf numFmtId="4" fontId="31" fillId="35" borderId="50" xfId="0" applyNumberFormat="1" applyFont="1" applyFill="1" applyBorder="1" applyAlignment="1">
      <alignment horizontal="right" vertical="center"/>
    </xf>
    <xf numFmtId="4" fontId="28" fillId="0" borderId="51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69" fillId="0" borderId="38" xfId="0" applyNumberFormat="1" applyFont="1" applyFill="1" applyBorder="1" applyAlignment="1">
      <alignment horizontal="right" vertical="center"/>
    </xf>
    <xf numFmtId="4" fontId="69" fillId="0" borderId="39" xfId="0" applyNumberFormat="1" applyFont="1" applyFill="1" applyBorder="1" applyAlignment="1">
      <alignment horizontal="right" vertical="center"/>
    </xf>
    <xf numFmtId="4" fontId="23" fillId="50" borderId="66" xfId="0" applyNumberFormat="1" applyFont="1" applyFill="1" applyBorder="1" applyAlignment="1">
      <alignment horizontal="right"/>
    </xf>
    <xf numFmtId="4" fontId="28" fillId="0" borderId="67" xfId="0" applyNumberFormat="1" applyFont="1" applyFill="1" applyBorder="1" applyAlignment="1">
      <alignment horizontal="right" vertical="center"/>
    </xf>
    <xf numFmtId="0" fontId="28" fillId="0" borderId="64" xfId="0" applyFont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center"/>
    </xf>
    <xf numFmtId="0" fontId="28" fillId="0" borderId="11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" fontId="31" fillId="35" borderId="39" xfId="0" applyNumberFormat="1" applyFont="1" applyFill="1" applyBorder="1" applyAlignment="1">
      <alignment vertical="center"/>
    </xf>
    <xf numFmtId="4" fontId="28" fillId="0" borderId="40" xfId="0" applyNumberFormat="1" applyFont="1" applyFill="1" applyBorder="1" applyAlignment="1">
      <alignment horizontal="right" vertical="center"/>
    </xf>
    <xf numFmtId="4" fontId="31" fillId="35" borderId="39" xfId="0" applyNumberFormat="1" applyFont="1" applyFill="1" applyBorder="1" applyAlignment="1">
      <alignment horizontal="right" vertical="center"/>
    </xf>
    <xf numFmtId="0" fontId="23" fillId="50" borderId="11" xfId="0" applyFont="1" applyFill="1" applyBorder="1" applyAlignment="1">
      <alignment vertical="center" wrapText="1"/>
    </xf>
    <xf numFmtId="0" fontId="33" fillId="53" borderId="17" xfId="0" applyFont="1" applyFill="1" applyBorder="1" applyAlignment="1">
      <alignment horizontal="center" vertical="center"/>
    </xf>
    <xf numFmtId="4" fontId="69" fillId="0" borderId="42" xfId="0" applyNumberFormat="1" applyFont="1" applyFill="1" applyBorder="1" applyAlignment="1">
      <alignment horizontal="right" vertical="center"/>
    </xf>
    <xf numFmtId="49" fontId="40" fillId="49" borderId="17" xfId="0" applyNumberFormat="1" applyFont="1" applyFill="1" applyBorder="1" applyAlignment="1">
      <alignment horizontal="center" vertical="center"/>
    </xf>
    <xf numFmtId="0" fontId="28" fillId="50" borderId="35" xfId="0" applyFont="1" applyFill="1" applyBorder="1" applyAlignment="1">
      <alignment vertical="center" wrapText="1"/>
    </xf>
    <xf numFmtId="0" fontId="23" fillId="36" borderId="68" xfId="0" applyFont="1" applyFill="1" applyBorder="1" applyAlignment="1">
      <alignment/>
    </xf>
    <xf numFmtId="0" fontId="28" fillId="7" borderId="69" xfId="0" applyFont="1" applyFill="1" applyBorder="1" applyAlignment="1">
      <alignment vertical="center"/>
    </xf>
    <xf numFmtId="0" fontId="28" fillId="14" borderId="15" xfId="0" applyFont="1" applyFill="1" applyBorder="1" applyAlignment="1">
      <alignment vertical="center"/>
    </xf>
    <xf numFmtId="4" fontId="23" fillId="35" borderId="15" xfId="0" applyNumberFormat="1" applyFont="1" applyFill="1" applyBorder="1" applyAlignment="1">
      <alignment vertical="center"/>
    </xf>
    <xf numFmtId="4" fontId="23" fillId="50" borderId="0" xfId="0" applyNumberFormat="1" applyFont="1" applyFill="1" applyBorder="1" applyAlignment="1">
      <alignment horizontal="right" vertical="center"/>
    </xf>
    <xf numFmtId="3" fontId="68" fillId="44" borderId="19" xfId="0" applyNumberFormat="1" applyFont="1" applyFill="1" applyBorder="1" applyAlignment="1">
      <alignment horizontal="center"/>
    </xf>
    <xf numFmtId="0" fontId="68" fillId="44" borderId="0" xfId="0" applyFont="1" applyFill="1" applyBorder="1" applyAlignment="1">
      <alignment horizontal="center"/>
    </xf>
    <xf numFmtId="0" fontId="35" fillId="44" borderId="0" xfId="0" applyFont="1" applyFill="1" applyBorder="1" applyAlignment="1">
      <alignment horizontal="center"/>
    </xf>
    <xf numFmtId="49" fontId="68" fillId="44" borderId="36" xfId="0" applyNumberFormat="1" applyFont="1" applyFill="1" applyBorder="1" applyAlignment="1">
      <alignment horizontal="center"/>
    </xf>
    <xf numFmtId="0" fontId="119" fillId="0" borderId="0" xfId="0" applyFont="1" applyAlignment="1">
      <alignment/>
    </xf>
    <xf numFmtId="4" fontId="30" fillId="7" borderId="45" xfId="0" applyNumberFormat="1" applyFont="1" applyFill="1" applyBorder="1" applyAlignment="1">
      <alignment vertical="center"/>
    </xf>
    <xf numFmtId="4" fontId="30" fillId="7" borderId="59" xfId="0" applyNumberFormat="1" applyFont="1" applyFill="1" applyBorder="1" applyAlignment="1">
      <alignment vertical="center"/>
    </xf>
    <xf numFmtId="0" fontId="28" fillId="50" borderId="26" xfId="0" applyFont="1" applyFill="1" applyBorder="1" applyAlignment="1">
      <alignment vertical="center"/>
    </xf>
    <xf numFmtId="49" fontId="30" fillId="0" borderId="35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49" fontId="28" fillId="0" borderId="34" xfId="0" applyNumberFormat="1" applyFont="1" applyFill="1" applyBorder="1" applyAlignment="1">
      <alignment horizontal="center"/>
    </xf>
    <xf numFmtId="4" fontId="23" fillId="50" borderId="21" xfId="0" applyNumberFormat="1" applyFont="1" applyFill="1" applyBorder="1" applyAlignment="1">
      <alignment horizontal="center" vertical="center"/>
    </xf>
    <xf numFmtId="3" fontId="47" fillId="50" borderId="21" xfId="0" applyNumberFormat="1" applyFont="1" applyFill="1" applyBorder="1" applyAlignment="1">
      <alignment horizontal="center" vertical="center"/>
    </xf>
    <xf numFmtId="4" fontId="66" fillId="7" borderId="37" xfId="0" applyNumberFormat="1" applyFont="1" applyFill="1" applyBorder="1" applyAlignment="1">
      <alignment vertical="center"/>
    </xf>
    <xf numFmtId="4" fontId="27" fillId="35" borderId="23" xfId="0" applyNumberFormat="1" applyFont="1" applyFill="1" applyBorder="1" applyAlignment="1">
      <alignment horizontal="right" vertical="center"/>
    </xf>
    <xf numFmtId="4" fontId="27" fillId="14" borderId="39" xfId="0" applyNumberFormat="1" applyFont="1" applyFill="1" applyBorder="1" applyAlignment="1">
      <alignment vertical="center"/>
    </xf>
    <xf numFmtId="4" fontId="27" fillId="14" borderId="40" xfId="0" applyNumberFormat="1" applyFont="1" applyFill="1" applyBorder="1" applyAlignment="1">
      <alignment vertical="center"/>
    </xf>
    <xf numFmtId="4" fontId="27" fillId="35" borderId="39" xfId="0" applyNumberFormat="1" applyFont="1" applyFill="1" applyBorder="1" applyAlignment="1">
      <alignment horizontal="right" vertical="center"/>
    </xf>
    <xf numFmtId="4" fontId="27" fillId="35" borderId="38" xfId="0" applyNumberFormat="1" applyFont="1" applyFill="1" applyBorder="1" applyAlignment="1">
      <alignment horizontal="right" vertical="center"/>
    </xf>
    <xf numFmtId="4" fontId="27" fillId="14" borderId="23" xfId="0" applyNumberFormat="1" applyFont="1" applyFill="1" applyBorder="1" applyAlignment="1">
      <alignment vertical="center"/>
    </xf>
    <xf numFmtId="4" fontId="69" fillId="0" borderId="23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8" fillId="0" borderId="22" xfId="0" applyFont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23" fillId="0" borderId="50" xfId="0" applyNumberFormat="1" applyFont="1" applyFill="1" applyBorder="1" applyAlignment="1">
      <alignment horizontal="right" vertical="center" wrapText="1"/>
    </xf>
    <xf numFmtId="49" fontId="32" fillId="35" borderId="22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33" fillId="49" borderId="30" xfId="0" applyNumberFormat="1" applyFont="1" applyFill="1" applyBorder="1" applyAlignment="1">
      <alignment horizontal="center"/>
    </xf>
    <xf numFmtId="0" fontId="40" fillId="49" borderId="13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49" fontId="28" fillId="0" borderId="44" xfId="0" applyNumberFormat="1" applyFont="1" applyFill="1" applyBorder="1" applyAlignment="1">
      <alignment horizontal="center" vertical="center"/>
    </xf>
    <xf numFmtId="49" fontId="30" fillId="35" borderId="62" xfId="0" applyNumberFormat="1" applyFont="1" applyFill="1" applyBorder="1" applyAlignment="1">
      <alignment horizontal="center" vertical="center"/>
    </xf>
    <xf numFmtId="0" fontId="31" fillId="35" borderId="70" xfId="0" applyFont="1" applyFill="1" applyBorder="1" applyAlignment="1">
      <alignment vertical="center"/>
    </xf>
    <xf numFmtId="4" fontId="30" fillId="35" borderId="71" xfId="0" applyNumberFormat="1" applyFont="1" applyFill="1" applyBorder="1" applyAlignment="1">
      <alignment horizontal="right" vertical="center"/>
    </xf>
    <xf numFmtId="4" fontId="28" fillId="0" borderId="23" xfId="0" applyNumberFormat="1" applyFont="1" applyFill="1" applyBorder="1" applyAlignment="1">
      <alignment horizontal="right" vertical="center"/>
    </xf>
    <xf numFmtId="0" fontId="28" fillId="0" borderId="34" xfId="0" applyFont="1" applyBorder="1" applyAlignment="1">
      <alignment horizontal="center" vertical="center"/>
    </xf>
    <xf numFmtId="4" fontId="30" fillId="35" borderId="40" xfId="0" applyNumberFormat="1" applyFont="1" applyFill="1" applyBorder="1" applyAlignment="1">
      <alignment vertical="center"/>
    </xf>
    <xf numFmtId="0" fontId="30" fillId="14" borderId="62" xfId="0" applyFont="1" applyFill="1" applyBorder="1" applyAlignment="1">
      <alignment horizontal="center" vertical="center"/>
    </xf>
    <xf numFmtId="0" fontId="30" fillId="14" borderId="70" xfId="0" applyFont="1" applyFill="1" applyBorder="1" applyAlignment="1">
      <alignment vertical="center"/>
    </xf>
    <xf numFmtId="0" fontId="28" fillId="14" borderId="70" xfId="0" applyFont="1" applyFill="1" applyBorder="1" applyAlignment="1">
      <alignment vertical="center"/>
    </xf>
    <xf numFmtId="4" fontId="31" fillId="14" borderId="71" xfId="0" applyNumberFormat="1" applyFont="1" applyFill="1" applyBorder="1" applyAlignment="1">
      <alignment vertical="center"/>
    </xf>
    <xf numFmtId="0" fontId="30" fillId="14" borderId="72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vertical="center"/>
    </xf>
    <xf numFmtId="0" fontId="28" fillId="14" borderId="0" xfId="0" applyFont="1" applyFill="1" applyBorder="1" applyAlignment="1">
      <alignment vertical="center"/>
    </xf>
    <xf numFmtId="49" fontId="31" fillId="35" borderId="63" xfId="0" applyNumberFormat="1" applyFont="1" applyFill="1" applyBorder="1" applyAlignment="1">
      <alignment horizontal="left" vertical="center"/>
    </xf>
    <xf numFmtId="49" fontId="31" fillId="35" borderId="73" xfId="0" applyNumberFormat="1" applyFont="1" applyFill="1" applyBorder="1" applyAlignment="1">
      <alignment horizontal="left" vertical="center"/>
    </xf>
    <xf numFmtId="4" fontId="30" fillId="35" borderId="71" xfId="0" applyNumberFormat="1" applyFont="1" applyFill="1" applyBorder="1" applyAlignment="1">
      <alignment vertical="center"/>
    </xf>
    <xf numFmtId="49" fontId="28" fillId="0" borderId="29" xfId="0" applyNumberFormat="1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49" fontId="28" fillId="0" borderId="74" xfId="0" applyNumberFormat="1" applyFont="1" applyFill="1" applyBorder="1" applyAlignment="1">
      <alignment horizontal="center" vertical="center" wrapText="1"/>
    </xf>
    <xf numFmtId="4" fontId="28" fillId="14" borderId="40" xfId="0" applyNumberFormat="1" applyFont="1" applyFill="1" applyBorder="1" applyAlignment="1">
      <alignment vertical="center"/>
    </xf>
    <xf numFmtId="4" fontId="31" fillId="14" borderId="38" xfId="0" applyNumberFormat="1" applyFont="1" applyFill="1" applyBorder="1" applyAlignment="1">
      <alignment vertical="center"/>
    </xf>
    <xf numFmtId="49" fontId="30" fillId="35" borderId="2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28" fillId="50" borderId="21" xfId="0" applyNumberFormat="1" applyFont="1" applyFill="1" applyBorder="1" applyAlignment="1">
      <alignment horizontal="center" vertical="center"/>
    </xf>
    <xf numFmtId="4" fontId="28" fillId="50" borderId="38" xfId="0" applyNumberFormat="1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horizontal="center" vertical="center"/>
    </xf>
    <xf numFmtId="49" fontId="30" fillId="35" borderId="34" xfId="0" applyNumberFormat="1" applyFont="1" applyFill="1" applyBorder="1" applyAlignment="1">
      <alignment horizontal="left" vertical="center"/>
    </xf>
    <xf numFmtId="0" fontId="31" fillId="35" borderId="75" xfId="0" applyFont="1" applyFill="1" applyBorder="1" applyAlignment="1">
      <alignment vertical="center"/>
    </xf>
    <xf numFmtId="4" fontId="31" fillId="35" borderId="23" xfId="0" applyNumberFormat="1" applyFont="1" applyFill="1" applyBorder="1" applyAlignment="1">
      <alignment horizontal="right" vertical="center"/>
    </xf>
    <xf numFmtId="0" fontId="40" fillId="50" borderId="41" xfId="0" applyFont="1" applyFill="1" applyBorder="1" applyAlignment="1">
      <alignment horizontal="center" vertical="center"/>
    </xf>
    <xf numFmtId="4" fontId="40" fillId="50" borderId="42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3" fontId="40" fillId="49" borderId="16" xfId="0" applyNumberFormat="1" applyFont="1" applyFill="1" applyBorder="1" applyAlignment="1">
      <alignment horizontal="center" vertical="center"/>
    </xf>
    <xf numFmtId="49" fontId="30" fillId="35" borderId="35" xfId="0" applyNumberFormat="1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vertical="center"/>
    </xf>
    <xf numFmtId="4" fontId="23" fillId="35" borderId="76" xfId="0" applyNumberFormat="1" applyFont="1" applyFill="1" applyBorder="1" applyAlignment="1">
      <alignment vertical="center"/>
    </xf>
    <xf numFmtId="4" fontId="22" fillId="35" borderId="38" xfId="0" applyNumberFormat="1" applyFont="1" applyFill="1" applyBorder="1" applyAlignment="1">
      <alignment horizontal="right" vertical="center"/>
    </xf>
    <xf numFmtId="49" fontId="28" fillId="53" borderId="17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" fontId="40" fillId="0" borderId="14" xfId="0" applyNumberFormat="1" applyFont="1" applyBorder="1" applyAlignment="1">
      <alignment vertical="center"/>
    </xf>
    <xf numFmtId="4" fontId="40" fillId="0" borderId="39" xfId="0" applyNumberFormat="1" applyFont="1" applyBorder="1" applyAlignment="1">
      <alignment vertical="center"/>
    </xf>
    <xf numFmtId="0" fontId="40" fillId="49" borderId="61" xfId="0" applyFont="1" applyFill="1" applyBorder="1" applyAlignment="1">
      <alignment horizontal="center" vertical="center"/>
    </xf>
    <xf numFmtId="49" fontId="28" fillId="0" borderId="72" xfId="0" applyNumberFormat="1" applyFont="1" applyFill="1" applyBorder="1" applyAlignment="1">
      <alignment horizontal="center" vertical="center"/>
    </xf>
    <xf numFmtId="0" fontId="40" fillId="49" borderId="27" xfId="0" applyFont="1" applyFill="1" applyBorder="1" applyAlignment="1">
      <alignment horizontal="center" vertical="center"/>
    </xf>
    <xf numFmtId="49" fontId="28" fillId="0" borderId="41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44" xfId="0" applyNumberFormat="1" applyFont="1" applyFill="1" applyBorder="1" applyAlignment="1">
      <alignment horizontal="center" vertical="center"/>
    </xf>
    <xf numFmtId="0" fontId="40" fillId="50" borderId="43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31" fillId="35" borderId="38" xfId="0" applyNumberFormat="1" applyFont="1" applyFill="1" applyBorder="1" applyAlignment="1">
      <alignment horizontal="right" vertical="center"/>
    </xf>
    <xf numFmtId="4" fontId="30" fillId="50" borderId="0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 vertical="center"/>
    </xf>
    <xf numFmtId="0" fontId="28" fillId="0" borderId="35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horizontal="right" vertical="center"/>
    </xf>
    <xf numFmtId="0" fontId="28" fillId="50" borderId="35" xfId="0" applyFont="1" applyFill="1" applyBorder="1" applyAlignment="1">
      <alignment vertical="center"/>
    </xf>
    <xf numFmtId="0" fontId="28" fillId="50" borderId="0" xfId="0" applyFont="1" applyFill="1" applyBorder="1" applyAlignment="1">
      <alignment vertical="center"/>
    </xf>
    <xf numFmtId="49" fontId="30" fillId="0" borderId="34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28" fillId="50" borderId="12" xfId="0" applyNumberFormat="1" applyFont="1" applyFill="1" applyBorder="1" applyAlignment="1">
      <alignment horizontal="center" vertical="center"/>
    </xf>
    <xf numFmtId="4" fontId="23" fillId="50" borderId="14" xfId="0" applyNumberFormat="1" applyFont="1" applyFill="1" applyBorder="1" applyAlignment="1">
      <alignment vertical="center" wrapText="1"/>
    </xf>
    <xf numFmtId="1" fontId="40" fillId="49" borderId="17" xfId="0" applyNumberFormat="1" applyFont="1" applyFill="1" applyBorder="1" applyAlignment="1">
      <alignment horizontal="center" vertical="center"/>
    </xf>
    <xf numFmtId="49" fontId="31" fillId="35" borderId="12" xfId="0" applyNumberFormat="1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49" fontId="28" fillId="0" borderId="46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1" fontId="40" fillId="49" borderId="27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49" fontId="28" fillId="0" borderId="34" xfId="0" applyNumberFormat="1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1" fillId="35" borderId="34" xfId="0" applyFont="1" applyFill="1" applyBorder="1" applyAlignment="1">
      <alignment vertical="center"/>
    </xf>
    <xf numFmtId="1" fontId="40" fillId="49" borderId="30" xfId="0" applyNumberFormat="1" applyFont="1" applyFill="1" applyBorder="1" applyAlignment="1">
      <alignment horizontal="center" vertical="center"/>
    </xf>
    <xf numFmtId="4" fontId="30" fillId="7" borderId="33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4" fontId="31" fillId="14" borderId="15" xfId="0" applyNumberFormat="1" applyFont="1" applyFill="1" applyBorder="1" applyAlignment="1">
      <alignment vertical="center"/>
    </xf>
    <xf numFmtId="0" fontId="31" fillId="35" borderId="15" xfId="0" applyFont="1" applyFill="1" applyBorder="1" applyAlignment="1">
      <alignment vertical="center"/>
    </xf>
    <xf numFmtId="4" fontId="31" fillId="35" borderId="15" xfId="0" applyNumberFormat="1" applyFont="1" applyFill="1" applyBorder="1" applyAlignment="1">
      <alignment horizontal="right" vertical="center"/>
    </xf>
    <xf numFmtId="49" fontId="40" fillId="49" borderId="30" xfId="0" applyNumberFormat="1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50" borderId="78" xfId="0" applyFont="1" applyFill="1" applyBorder="1" applyAlignment="1">
      <alignment vertical="center"/>
    </xf>
    <xf numFmtId="4" fontId="28" fillId="0" borderId="66" xfId="0" applyNumberFormat="1" applyFont="1" applyFill="1" applyBorder="1" applyAlignment="1">
      <alignment horizontal="right" vertical="center"/>
    </xf>
    <xf numFmtId="4" fontId="30" fillId="0" borderId="71" xfId="0" applyNumberFormat="1" applyFont="1" applyFill="1" applyBorder="1" applyAlignment="1">
      <alignment horizontal="right" vertical="center"/>
    </xf>
    <xf numFmtId="1" fontId="40" fillId="49" borderId="17" xfId="0" applyNumberFormat="1" applyFont="1" applyFill="1" applyBorder="1" applyAlignment="1">
      <alignment horizontal="center" vertical="center"/>
    </xf>
    <xf numFmtId="4" fontId="31" fillId="14" borderId="79" xfId="0" applyNumberFormat="1" applyFont="1" applyFill="1" applyBorder="1" applyAlignment="1">
      <alignment vertical="center"/>
    </xf>
    <xf numFmtId="49" fontId="31" fillId="35" borderId="72" xfId="0" applyNumberFormat="1" applyFont="1" applyFill="1" applyBorder="1" applyAlignment="1">
      <alignment horizontal="left" vertical="center"/>
    </xf>
    <xf numFmtId="4" fontId="28" fillId="0" borderId="15" xfId="0" applyNumberFormat="1" applyFont="1" applyFill="1" applyBorder="1" applyAlignment="1">
      <alignment horizontal="right" vertical="center"/>
    </xf>
    <xf numFmtId="49" fontId="28" fillId="50" borderId="34" xfId="0" applyNumberFormat="1" applyFont="1" applyFill="1" applyBorder="1" applyAlignment="1">
      <alignment horizontal="center" vertical="center"/>
    </xf>
    <xf numFmtId="4" fontId="28" fillId="50" borderId="15" xfId="0" applyNumberFormat="1" applyFont="1" applyFill="1" applyBorder="1" applyAlignment="1">
      <alignment horizontal="right" vertical="center"/>
    </xf>
    <xf numFmtId="4" fontId="31" fillId="14" borderId="76" xfId="0" applyNumberFormat="1" applyFont="1" applyFill="1" applyBorder="1" applyAlignment="1">
      <alignment vertical="center"/>
    </xf>
    <xf numFmtId="0" fontId="12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" fontId="28" fillId="0" borderId="76" xfId="0" applyNumberFormat="1" applyFont="1" applyFill="1" applyBorder="1" applyAlignment="1">
      <alignment horizontal="right" vertical="center"/>
    </xf>
    <xf numFmtId="0" fontId="30" fillId="14" borderId="22" xfId="0" applyFont="1" applyFill="1" applyBorder="1" applyAlignment="1">
      <alignment horizontal="center" vertical="center"/>
    </xf>
    <xf numFmtId="49" fontId="30" fillId="14" borderId="35" xfId="0" applyNumberFormat="1" applyFont="1" applyFill="1" applyBorder="1" applyAlignment="1">
      <alignment horizontal="left" vertical="center"/>
    </xf>
    <xf numFmtId="4" fontId="31" fillId="14" borderId="76" xfId="0" applyNumberFormat="1" applyFont="1" applyFill="1" applyBorder="1" applyAlignment="1">
      <alignment horizontal="right" vertical="center"/>
    </xf>
    <xf numFmtId="49" fontId="31" fillId="35" borderId="29" xfId="0" applyNumberFormat="1" applyFont="1" applyFill="1" applyBorder="1" applyAlignment="1">
      <alignment horizontal="left" vertical="center"/>
    </xf>
    <xf numFmtId="0" fontId="28" fillId="50" borderId="0" xfId="0" applyFont="1" applyFill="1" applyBorder="1" applyAlignment="1">
      <alignment vertical="center"/>
    </xf>
    <xf numFmtId="0" fontId="44" fillId="36" borderId="68" xfId="0" applyFont="1" applyFill="1" applyBorder="1" applyAlignment="1">
      <alignment vertical="center"/>
    </xf>
    <xf numFmtId="49" fontId="28" fillId="0" borderId="77" xfId="0" applyNumberFormat="1" applyFont="1" applyFill="1" applyBorder="1" applyAlignment="1">
      <alignment horizontal="center" vertical="center"/>
    </xf>
    <xf numFmtId="4" fontId="33" fillId="0" borderId="0" xfId="0" applyNumberFormat="1" applyFont="1" applyAlignment="1">
      <alignment vertical="center"/>
    </xf>
    <xf numFmtId="0" fontId="28" fillId="0" borderId="14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vertical="center" wrapText="1"/>
    </xf>
    <xf numFmtId="0" fontId="47" fillId="0" borderId="35" xfId="0" applyFont="1" applyFill="1" applyBorder="1" applyAlignment="1">
      <alignment vertical="center" wrapText="1"/>
    </xf>
    <xf numFmtId="0" fontId="47" fillId="0" borderId="80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5" fillId="0" borderId="32" xfId="0" applyFont="1" applyBorder="1" applyAlignment="1">
      <alignment vertical="center"/>
    </xf>
    <xf numFmtId="0" fontId="59" fillId="11" borderId="70" xfId="0" applyFont="1" applyFill="1" applyBorder="1" applyAlignment="1">
      <alignment vertical="center"/>
    </xf>
    <xf numFmtId="0" fontId="70" fillId="0" borderId="81" xfId="0" applyFont="1" applyBorder="1" applyAlignment="1">
      <alignment vertical="center"/>
    </xf>
    <xf numFmtId="0" fontId="70" fillId="0" borderId="50" xfId="0" applyFont="1" applyBorder="1" applyAlignment="1">
      <alignment vertical="center"/>
    </xf>
    <xf numFmtId="0" fontId="70" fillId="0" borderId="82" xfId="0" applyFont="1" applyBorder="1" applyAlignment="1">
      <alignment vertical="center"/>
    </xf>
    <xf numFmtId="0" fontId="59" fillId="33" borderId="83" xfId="0" applyFont="1" applyFill="1" applyBorder="1" applyAlignment="1">
      <alignment vertical="center"/>
    </xf>
    <xf numFmtId="0" fontId="25" fillId="0" borderId="81" xfId="0" applyFont="1" applyFill="1" applyBorder="1" applyAlignment="1">
      <alignment vertical="center"/>
    </xf>
    <xf numFmtId="0" fontId="25" fillId="0" borderId="32" xfId="0" applyFont="1" applyBorder="1" applyAlignment="1">
      <alignment vertical="center" wrapText="1"/>
    </xf>
    <xf numFmtId="0" fontId="25" fillId="0" borderId="83" xfId="0" applyFont="1" applyBorder="1" applyAlignment="1">
      <alignment vertical="center"/>
    </xf>
    <xf numFmtId="49" fontId="30" fillId="0" borderId="72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5" fillId="53" borderId="16" xfId="0" applyFont="1" applyFill="1" applyBorder="1" applyAlignment="1">
      <alignment horizontal="center" vertical="center"/>
    </xf>
    <xf numFmtId="0" fontId="25" fillId="53" borderId="17" xfId="0" applyFont="1" applyFill="1" applyBorder="1" applyAlignment="1">
      <alignment horizontal="center" vertical="center"/>
    </xf>
    <xf numFmtId="0" fontId="25" fillId="53" borderId="27" xfId="0" applyFont="1" applyFill="1" applyBorder="1" applyAlignment="1">
      <alignment horizontal="center" vertical="center"/>
    </xf>
    <xf numFmtId="0" fontId="25" fillId="53" borderId="62" xfId="0" applyFont="1" applyFill="1" applyBorder="1" applyAlignment="1">
      <alignment horizontal="center" vertical="center"/>
    </xf>
    <xf numFmtId="0" fontId="25" fillId="53" borderId="61" xfId="0" applyFont="1" applyFill="1" applyBorder="1" applyAlignment="1">
      <alignment horizontal="center" vertical="center"/>
    </xf>
    <xf numFmtId="0" fontId="25" fillId="53" borderId="84" xfId="0" applyFont="1" applyFill="1" applyBorder="1" applyAlignment="1">
      <alignment horizontal="center" vertical="center"/>
    </xf>
    <xf numFmtId="0" fontId="25" fillId="53" borderId="85" xfId="0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0" fontId="31" fillId="46" borderId="40" xfId="0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 vertical="center" textRotation="90"/>
    </xf>
    <xf numFmtId="2" fontId="33" fillId="0" borderId="0" xfId="0" applyNumberFormat="1" applyFont="1" applyAlignment="1">
      <alignment vertical="center"/>
    </xf>
    <xf numFmtId="0" fontId="25" fillId="0" borderId="75" xfId="0" applyFont="1" applyBorder="1" applyAlignment="1">
      <alignment vertical="center" wrapText="1"/>
    </xf>
    <xf numFmtId="4" fontId="120" fillId="0" borderId="0" xfId="0" applyNumberFormat="1" applyFont="1" applyAlignment="1">
      <alignment vertical="center" wrapText="1"/>
    </xf>
    <xf numFmtId="4" fontId="121" fillId="0" borderId="0" xfId="0" applyNumberFormat="1" applyFont="1" applyAlignment="1">
      <alignment horizontal="left" vertical="center"/>
    </xf>
    <xf numFmtId="0" fontId="72" fillId="14" borderId="14" xfId="0" applyFont="1" applyFill="1" applyBorder="1" applyAlignment="1">
      <alignment vertical="center"/>
    </xf>
    <xf numFmtId="4" fontId="23" fillId="11" borderId="22" xfId="0" applyNumberFormat="1" applyFont="1" applyFill="1" applyBorder="1" applyAlignment="1">
      <alignment horizontal="center" vertical="center"/>
    </xf>
    <xf numFmtId="3" fontId="47" fillId="11" borderId="34" xfId="0" applyNumberFormat="1" applyFont="1" applyFill="1" applyBorder="1" applyAlignment="1">
      <alignment horizontal="center" vertical="center"/>
    </xf>
    <xf numFmtId="4" fontId="23" fillId="11" borderId="23" xfId="0" applyNumberFormat="1" applyFont="1" applyFill="1" applyBorder="1" applyAlignment="1">
      <alignment horizontal="right" vertical="center"/>
    </xf>
    <xf numFmtId="4" fontId="39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73" fillId="21" borderId="28" xfId="0" applyFont="1" applyFill="1" applyBorder="1" applyAlignment="1">
      <alignment vertical="center"/>
    </xf>
    <xf numFmtId="0" fontId="71" fillId="53" borderId="84" xfId="0" applyFont="1" applyFill="1" applyBorder="1" applyAlignment="1">
      <alignment horizontal="center" vertical="center"/>
    </xf>
    <xf numFmtId="0" fontId="71" fillId="0" borderId="28" xfId="0" applyFont="1" applyBorder="1" applyAlignment="1">
      <alignment vertical="center"/>
    </xf>
    <xf numFmtId="0" fontId="47" fillId="0" borderId="12" xfId="0" applyFont="1" applyFill="1" applyBorder="1" applyAlignment="1">
      <alignment horizontal="center" vertical="center"/>
    </xf>
    <xf numFmtId="4" fontId="23" fillId="0" borderId="56" xfId="0" applyNumberFormat="1" applyFont="1" applyFill="1" applyBorder="1" applyAlignment="1">
      <alignment horizontal="right" vertical="center"/>
    </xf>
    <xf numFmtId="49" fontId="26" fillId="35" borderId="21" xfId="0" applyNumberFormat="1" applyFont="1" applyFill="1" applyBorder="1" applyAlignment="1">
      <alignment horizontal="center" vertical="center"/>
    </xf>
    <xf numFmtId="4" fontId="22" fillId="35" borderId="12" xfId="0" applyNumberFormat="1" applyFont="1" applyFill="1" applyBorder="1" applyAlignment="1">
      <alignment vertical="center"/>
    </xf>
    <xf numFmtId="4" fontId="23" fillId="0" borderId="41" xfId="0" applyNumberFormat="1" applyFont="1" applyFill="1" applyBorder="1" applyAlignment="1">
      <alignment horizontal="center" vertical="center"/>
    </xf>
    <xf numFmtId="3" fontId="47" fillId="0" borderId="46" xfId="0" applyNumberFormat="1" applyFont="1" applyFill="1" applyBorder="1" applyAlignment="1">
      <alignment horizontal="center" vertical="center"/>
    </xf>
    <xf numFmtId="4" fontId="23" fillId="0" borderId="43" xfId="0" applyNumberFormat="1" applyFont="1" applyFill="1" applyBorder="1" applyAlignment="1">
      <alignment vertical="center" wrapText="1"/>
    </xf>
    <xf numFmtId="0" fontId="25" fillId="19" borderId="84" xfId="0" applyFont="1" applyFill="1" applyBorder="1" applyAlignment="1">
      <alignment horizontal="center" vertical="center"/>
    </xf>
    <xf numFmtId="0" fontId="30" fillId="19" borderId="28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28" fillId="50" borderId="26" xfId="0" applyFont="1" applyFill="1" applyBorder="1" applyAlignment="1">
      <alignment vertical="center" wrapText="1"/>
    </xf>
    <xf numFmtId="4" fontId="28" fillId="0" borderId="52" xfId="0" applyNumberFormat="1" applyFont="1" applyFill="1" applyBorder="1" applyAlignment="1">
      <alignment horizontal="right" vertical="center"/>
    </xf>
    <xf numFmtId="0" fontId="74" fillId="0" borderId="0" xfId="0" applyFont="1" applyAlignment="1">
      <alignment/>
    </xf>
    <xf numFmtId="0" fontId="76" fillId="0" borderId="0" xfId="0" applyFont="1" applyAlignment="1">
      <alignment/>
    </xf>
    <xf numFmtId="0" fontId="28" fillId="0" borderId="35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 wrapText="1"/>
    </xf>
    <xf numFmtId="0" fontId="22" fillId="7" borderId="28" xfId="0" applyFont="1" applyFill="1" applyBorder="1" applyAlignment="1">
      <alignment horizontal="left" vertical="center"/>
    </xf>
    <xf numFmtId="0" fontId="120" fillId="0" borderId="0" xfId="0" applyFont="1" applyAlignment="1">
      <alignment horizontal="right" vertical="center"/>
    </xf>
    <xf numFmtId="10" fontId="33" fillId="0" borderId="0" xfId="0" applyNumberFormat="1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" fontId="33" fillId="0" borderId="0" xfId="0" applyNumberFormat="1" applyFont="1" applyAlignment="1">
      <alignment horizontal="right" vertical="center"/>
    </xf>
    <xf numFmtId="4" fontId="23" fillId="50" borderId="12" xfId="0" applyNumberFormat="1" applyFont="1" applyFill="1" applyBorder="1" applyAlignment="1">
      <alignment horizontal="center" vertical="center"/>
    </xf>
    <xf numFmtId="3" fontId="47" fillId="50" borderId="12" xfId="0" applyNumberFormat="1" applyFont="1" applyFill="1" applyBorder="1" applyAlignment="1">
      <alignment horizontal="center" vertical="center"/>
    </xf>
    <xf numFmtId="49" fontId="26" fillId="14" borderId="29" xfId="0" applyNumberFormat="1" applyFont="1" applyFill="1" applyBorder="1" applyAlignment="1">
      <alignment horizontal="center" vertical="center"/>
    </xf>
    <xf numFmtId="4" fontId="26" fillId="14" borderId="35" xfId="0" applyNumberFormat="1" applyFont="1" applyFill="1" applyBorder="1" applyAlignment="1">
      <alignment vertical="center"/>
    </xf>
    <xf numFmtId="4" fontId="23" fillId="14" borderId="35" xfId="0" applyNumberFormat="1" applyFont="1" applyFill="1" applyBorder="1" applyAlignment="1">
      <alignment vertical="center"/>
    </xf>
    <xf numFmtId="4" fontId="23" fillId="7" borderId="69" xfId="0" applyNumberFormat="1" applyFont="1" applyFill="1" applyBorder="1" applyAlignment="1">
      <alignment vertical="center"/>
    </xf>
    <xf numFmtId="4" fontId="23" fillId="14" borderId="15" xfId="0" applyNumberFormat="1" applyFont="1" applyFill="1" applyBorder="1" applyAlignment="1">
      <alignment vertical="center"/>
    </xf>
    <xf numFmtId="4" fontId="23" fillId="50" borderId="15" xfId="0" applyNumberFormat="1" applyFont="1" applyFill="1" applyBorder="1" applyAlignment="1">
      <alignment vertical="center"/>
    </xf>
    <xf numFmtId="4" fontId="23" fillId="11" borderId="15" xfId="0" applyNumberFormat="1" applyFont="1" applyFill="1" applyBorder="1" applyAlignment="1">
      <alignment vertical="center" wrapText="1"/>
    </xf>
    <xf numFmtId="4" fontId="23" fillId="0" borderId="15" xfId="0" applyNumberFormat="1" applyFont="1" applyFill="1" applyBorder="1" applyAlignment="1">
      <alignment vertical="center"/>
    </xf>
    <xf numFmtId="4" fontId="23" fillId="50" borderId="56" xfId="0" applyNumberFormat="1" applyFont="1" applyFill="1" applyBorder="1" applyAlignment="1">
      <alignment vertical="center"/>
    </xf>
    <xf numFmtId="4" fontId="23" fillId="0" borderId="50" xfId="0" applyNumberFormat="1" applyFont="1" applyFill="1" applyBorder="1" applyAlignment="1">
      <alignment vertical="center" wrapText="1"/>
    </xf>
    <xf numFmtId="4" fontId="23" fillId="0" borderId="50" xfId="0" applyNumberFormat="1" applyFont="1" applyFill="1" applyBorder="1" applyAlignment="1">
      <alignment vertical="center"/>
    </xf>
    <xf numFmtId="4" fontId="23" fillId="50" borderId="50" xfId="0" applyNumberFormat="1" applyFont="1" applyFill="1" applyBorder="1" applyAlignment="1">
      <alignment vertical="center"/>
    </xf>
    <xf numFmtId="4" fontId="22" fillId="14" borderId="40" xfId="0" applyNumberFormat="1" applyFont="1" applyFill="1" applyBorder="1" applyAlignment="1">
      <alignment horizontal="right" vertical="center"/>
    </xf>
    <xf numFmtId="4" fontId="40" fillId="0" borderId="0" xfId="0" applyNumberFormat="1" applyFont="1" applyAlignment="1">
      <alignment vertical="center" wrapText="1"/>
    </xf>
    <xf numFmtId="4" fontId="77" fillId="0" borderId="0" xfId="0" applyNumberFormat="1" applyFont="1" applyAlignment="1">
      <alignment vertical="center" wrapText="1"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80" fillId="0" borderId="0" xfId="0" applyFont="1" applyAlignment="1">
      <alignment vertical="center"/>
    </xf>
    <xf numFmtId="4" fontId="28" fillId="0" borderId="48" xfId="0" applyNumberFormat="1" applyFont="1" applyBorder="1" applyAlignment="1">
      <alignment horizontal="right" vertical="center"/>
    </xf>
    <xf numFmtId="4" fontId="69" fillId="0" borderId="39" xfId="0" applyNumberFormat="1" applyFont="1" applyFill="1" applyBorder="1" applyAlignment="1">
      <alignment horizontal="right" vertical="center"/>
    </xf>
    <xf numFmtId="0" fontId="28" fillId="14" borderId="76" xfId="0" applyFont="1" applyFill="1" applyBorder="1" applyAlignment="1">
      <alignment vertical="center"/>
    </xf>
    <xf numFmtId="0" fontId="31" fillId="35" borderId="79" xfId="0" applyFont="1" applyFill="1" applyBorder="1" applyAlignment="1">
      <alignment vertical="center"/>
    </xf>
    <xf numFmtId="0" fontId="28" fillId="50" borderId="76" xfId="0" applyFont="1" applyFill="1" applyBorder="1" applyAlignment="1">
      <alignment vertical="center"/>
    </xf>
    <xf numFmtId="0" fontId="28" fillId="50" borderId="76" xfId="0" applyFont="1" applyFill="1" applyBorder="1" applyAlignment="1">
      <alignment vertical="center"/>
    </xf>
    <xf numFmtId="0" fontId="28" fillId="50" borderId="15" xfId="0" applyFont="1" applyFill="1" applyBorder="1" applyAlignment="1">
      <alignment vertical="center"/>
    </xf>
    <xf numFmtId="0" fontId="28" fillId="50" borderId="15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50" borderId="15" xfId="0" applyFont="1" applyFill="1" applyBorder="1" applyAlignment="1">
      <alignment vertical="center" wrapText="1"/>
    </xf>
    <xf numFmtId="0" fontId="28" fillId="18" borderId="76" xfId="0" applyFont="1" applyFill="1" applyBorder="1" applyAlignment="1">
      <alignment vertical="center"/>
    </xf>
    <xf numFmtId="0" fontId="28" fillId="35" borderId="76" xfId="0" applyFont="1" applyFill="1" applyBorder="1" applyAlignment="1">
      <alignment vertical="center"/>
    </xf>
    <xf numFmtId="0" fontId="40" fillId="49" borderId="86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vertical="center" wrapText="1"/>
    </xf>
    <xf numFmtId="0" fontId="47" fillId="50" borderId="76" xfId="0" applyFont="1" applyFill="1" applyBorder="1" applyAlignment="1">
      <alignment vertical="center"/>
    </xf>
    <xf numFmtId="0" fontId="47" fillId="50" borderId="15" xfId="0" applyFont="1" applyFill="1" applyBorder="1" applyAlignment="1">
      <alignment vertical="center"/>
    </xf>
    <xf numFmtId="0" fontId="28" fillId="50" borderId="76" xfId="0" applyFont="1" applyFill="1" applyBorder="1" applyAlignment="1">
      <alignment vertical="center" wrapText="1"/>
    </xf>
    <xf numFmtId="0" fontId="28" fillId="50" borderId="56" xfId="0" applyFont="1" applyFill="1" applyBorder="1" applyAlignment="1">
      <alignment vertical="center"/>
    </xf>
    <xf numFmtId="0" fontId="28" fillId="50" borderId="56" xfId="0" applyFont="1" applyFill="1" applyBorder="1" applyAlignment="1">
      <alignment vertical="center"/>
    </xf>
    <xf numFmtId="0" fontId="31" fillId="35" borderId="56" xfId="0" applyFont="1" applyFill="1" applyBorder="1" applyAlignment="1">
      <alignment vertical="center"/>
    </xf>
    <xf numFmtId="0" fontId="31" fillId="35" borderId="50" xfId="0" applyFont="1" applyFill="1" applyBorder="1" applyAlignment="1">
      <alignment vertical="center"/>
    </xf>
    <xf numFmtId="0" fontId="28" fillId="0" borderId="51" xfId="0" applyFont="1" applyFill="1" applyBorder="1" applyAlignment="1">
      <alignment vertical="center"/>
    </xf>
    <xf numFmtId="49" fontId="28" fillId="0" borderId="31" xfId="0" applyNumberFormat="1" applyFont="1" applyBorder="1" applyAlignment="1">
      <alignment horizontal="center" vertical="center"/>
    </xf>
    <xf numFmtId="49" fontId="30" fillId="0" borderId="29" xfId="0" applyNumberFormat="1" applyFont="1" applyFill="1" applyBorder="1" applyAlignment="1">
      <alignment horizontal="center" vertical="center" textRotation="90"/>
    </xf>
    <xf numFmtId="49" fontId="59" fillId="0" borderId="81" xfId="0" applyNumberFormat="1" applyFont="1" applyFill="1" applyBorder="1" applyAlignment="1">
      <alignment horizontal="center" vertical="center"/>
    </xf>
    <xf numFmtId="4" fontId="28" fillId="0" borderId="78" xfId="0" applyNumberFormat="1" applyFont="1" applyFill="1" applyBorder="1" applyAlignment="1">
      <alignment horizontal="right" vertical="center"/>
    </xf>
    <xf numFmtId="4" fontId="28" fillId="0" borderId="39" xfId="0" applyNumberFormat="1" applyFont="1" applyFill="1" applyBorder="1" applyAlignment="1">
      <alignment horizontal="right" vertical="center"/>
    </xf>
    <xf numFmtId="4" fontId="30" fillId="44" borderId="67" xfId="0" applyNumberFormat="1" applyFont="1" applyFill="1" applyBorder="1" applyAlignment="1">
      <alignment horizontal="right" vertical="center"/>
    </xf>
    <xf numFmtId="0" fontId="40" fillId="49" borderId="87" xfId="0" applyFont="1" applyFill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 wrapText="1"/>
    </xf>
    <xf numFmtId="49" fontId="30" fillId="0" borderId="80" xfId="0" applyNumberFormat="1" applyFont="1" applyFill="1" applyBorder="1" applyAlignment="1">
      <alignment horizontal="center" vertical="center"/>
    </xf>
    <xf numFmtId="0" fontId="28" fillId="50" borderId="80" xfId="0" applyFont="1" applyFill="1" applyBorder="1" applyAlignment="1">
      <alignment vertical="center" wrapText="1"/>
    </xf>
    <xf numFmtId="0" fontId="40" fillId="11" borderId="88" xfId="0" applyFont="1" applyFill="1" applyBorder="1" applyAlignment="1">
      <alignment horizontal="center" vertical="center"/>
    </xf>
    <xf numFmtId="49" fontId="30" fillId="11" borderId="70" xfId="0" applyNumberFormat="1" applyFont="1" applyFill="1" applyBorder="1" applyAlignment="1">
      <alignment horizontal="center" vertical="center"/>
    </xf>
    <xf numFmtId="0" fontId="28" fillId="11" borderId="70" xfId="0" applyFont="1" applyFill="1" applyBorder="1" applyAlignment="1">
      <alignment vertical="center" wrapText="1"/>
    </xf>
    <xf numFmtId="4" fontId="28" fillId="11" borderId="71" xfId="0" applyNumberFormat="1" applyFont="1" applyFill="1" applyBorder="1" applyAlignment="1">
      <alignment horizontal="right" vertical="center"/>
    </xf>
    <xf numFmtId="4" fontId="28" fillId="11" borderId="70" xfId="0" applyNumberFormat="1" applyFont="1" applyFill="1" applyBorder="1" applyAlignment="1">
      <alignment horizontal="right" vertical="center"/>
    </xf>
    <xf numFmtId="4" fontId="28" fillId="11" borderId="89" xfId="0" applyNumberFormat="1" applyFont="1" applyFill="1" applyBorder="1" applyAlignment="1">
      <alignment horizontal="right" vertical="center"/>
    </xf>
    <xf numFmtId="49" fontId="30" fillId="11" borderId="70" xfId="0" applyNumberFormat="1" applyFont="1" applyFill="1" applyBorder="1" applyAlignment="1">
      <alignment horizontal="left" vertical="center"/>
    </xf>
    <xf numFmtId="49" fontId="31" fillId="35" borderId="90" xfId="0" applyNumberFormat="1" applyFont="1" applyFill="1" applyBorder="1" applyAlignment="1">
      <alignment horizontal="left" vertical="center"/>
    </xf>
    <xf numFmtId="4" fontId="30" fillId="35" borderId="53" xfId="0" applyNumberFormat="1" applyFont="1" applyFill="1" applyBorder="1" applyAlignment="1">
      <alignment vertical="center"/>
    </xf>
    <xf numFmtId="0" fontId="40" fillId="49" borderId="91" xfId="0" applyFont="1" applyFill="1" applyBorder="1" applyAlignment="1">
      <alignment horizontal="center" vertical="center"/>
    </xf>
    <xf numFmtId="49" fontId="30" fillId="35" borderId="18" xfId="0" applyNumberFormat="1" applyFont="1" applyFill="1" applyBorder="1" applyAlignment="1">
      <alignment horizontal="center" vertical="center"/>
    </xf>
    <xf numFmtId="49" fontId="31" fillId="35" borderId="92" xfId="0" applyNumberFormat="1" applyFont="1" applyFill="1" applyBorder="1" applyAlignment="1">
      <alignment horizontal="left" vertical="center"/>
    </xf>
    <xf numFmtId="49" fontId="31" fillId="11" borderId="70" xfId="0" applyNumberFormat="1" applyFont="1" applyFill="1" applyBorder="1" applyAlignment="1">
      <alignment horizontal="left" vertical="center"/>
    </xf>
    <xf numFmtId="0" fontId="40" fillId="11" borderId="88" xfId="0" applyFont="1" applyFill="1" applyBorder="1" applyAlignment="1">
      <alignment horizontal="left" vertical="center"/>
    </xf>
    <xf numFmtId="49" fontId="30" fillId="11" borderId="70" xfId="0" applyNumberFormat="1" applyFont="1" applyFill="1" applyBorder="1" applyAlignment="1">
      <alignment horizontal="left" vertical="center"/>
    </xf>
    <xf numFmtId="4" fontId="30" fillId="11" borderId="7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 wrapText="1"/>
    </xf>
    <xf numFmtId="0" fontId="40" fillId="49" borderId="93" xfId="0" applyFont="1" applyFill="1" applyBorder="1" applyAlignment="1">
      <alignment horizontal="center" vertical="center"/>
    </xf>
    <xf numFmtId="49" fontId="28" fillId="0" borderId="61" xfId="0" applyNumberFormat="1" applyFont="1" applyBorder="1" applyAlignment="1">
      <alignment horizontal="center" vertical="center" wrapText="1"/>
    </xf>
    <xf numFmtId="49" fontId="28" fillId="11" borderId="70" xfId="0" applyNumberFormat="1" applyFont="1" applyFill="1" applyBorder="1" applyAlignment="1">
      <alignment horizontal="center" vertical="center" wrapText="1"/>
    </xf>
    <xf numFmtId="49" fontId="30" fillId="0" borderId="81" xfId="0" applyNumberFormat="1" applyFont="1" applyFill="1" applyBorder="1" applyAlignment="1">
      <alignment horizontal="center" vertical="center"/>
    </xf>
    <xf numFmtId="0" fontId="28" fillId="11" borderId="70" xfId="0" applyFont="1" applyFill="1" applyBorder="1" applyAlignment="1">
      <alignment vertical="center" wrapText="1"/>
    </xf>
    <xf numFmtId="4" fontId="47" fillId="0" borderId="38" xfId="0" applyNumberFormat="1" applyFont="1" applyFill="1" applyBorder="1" applyAlignment="1">
      <alignment horizontal="right" vertical="center"/>
    </xf>
    <xf numFmtId="0" fontId="47" fillId="50" borderId="0" xfId="0" applyFont="1" applyFill="1" applyBorder="1" applyAlignment="1">
      <alignment vertical="center" wrapText="1"/>
    </xf>
    <xf numFmtId="4" fontId="47" fillId="0" borderId="23" xfId="0" applyNumberFormat="1" applyFont="1" applyFill="1" applyBorder="1" applyAlignment="1">
      <alignment horizontal="right" vertical="center"/>
    </xf>
    <xf numFmtId="4" fontId="47" fillId="0" borderId="67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68" fillId="44" borderId="53" xfId="0" applyNumberFormat="1" applyFont="1" applyFill="1" applyBorder="1" applyAlignment="1">
      <alignment horizontal="center" vertical="center"/>
    </xf>
    <xf numFmtId="3" fontId="22" fillId="46" borderId="53" xfId="0" applyNumberFormat="1" applyFont="1" applyFill="1" applyBorder="1" applyAlignment="1">
      <alignment horizontal="center" vertical="center"/>
    </xf>
    <xf numFmtId="3" fontId="68" fillId="0" borderId="0" xfId="0" applyNumberFormat="1" applyFont="1" applyFill="1" applyBorder="1" applyAlignment="1">
      <alignment horizontal="center" vertical="center"/>
    </xf>
    <xf numFmtId="0" fontId="68" fillId="44" borderId="40" xfId="0" applyFont="1" applyFill="1" applyBorder="1" applyAlignment="1">
      <alignment horizontal="center" vertical="center"/>
    </xf>
    <xf numFmtId="0" fontId="31" fillId="46" borderId="4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5" fillId="44" borderId="40" xfId="0" applyFont="1" applyFill="1" applyBorder="1" applyAlignment="1">
      <alignment horizontal="center" vertical="center"/>
    </xf>
    <xf numFmtId="49" fontId="35" fillId="46" borderId="4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68" fillId="44" borderId="45" xfId="0" applyNumberFormat="1" applyFont="1" applyFill="1" applyBorder="1" applyAlignment="1">
      <alignment horizontal="center" vertical="center"/>
    </xf>
    <xf numFmtId="49" fontId="22" fillId="46" borderId="45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45" fillId="5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82" fillId="9" borderId="88" xfId="0" applyFont="1" applyFill="1" applyBorder="1" applyAlignment="1">
      <alignment horizontal="left" vertical="center"/>
    </xf>
    <xf numFmtId="49" fontId="59" fillId="9" borderId="70" xfId="0" applyNumberFormat="1" applyFont="1" applyFill="1" applyBorder="1" applyAlignment="1">
      <alignment horizontal="left" vertical="center"/>
    </xf>
    <xf numFmtId="49" fontId="30" fillId="9" borderId="70" xfId="0" applyNumberFormat="1" applyFont="1" applyFill="1" applyBorder="1" applyAlignment="1">
      <alignment horizontal="left" vertical="center"/>
    </xf>
    <xf numFmtId="0" fontId="30" fillId="9" borderId="70" xfId="0" applyFont="1" applyFill="1" applyBorder="1" applyAlignment="1">
      <alignment horizontal="left" vertical="center" wrapText="1"/>
    </xf>
    <xf numFmtId="4" fontId="30" fillId="9" borderId="70" xfId="0" applyNumberFormat="1" applyFont="1" applyFill="1" applyBorder="1" applyAlignment="1">
      <alignment horizontal="left" vertical="center"/>
    </xf>
    <xf numFmtId="4" fontId="30" fillId="9" borderId="89" xfId="0" applyNumberFormat="1" applyFont="1" applyFill="1" applyBorder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33" fillId="0" borderId="0" xfId="0" applyFont="1" applyFill="1" applyBorder="1" applyAlignment="1">
      <alignment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4" fontId="76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49" fontId="74" fillId="0" borderId="0" xfId="0" applyNumberFormat="1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49" fontId="76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 wrapText="1"/>
    </xf>
    <xf numFmtId="4" fontId="81" fillId="0" borderId="0" xfId="0" applyNumberFormat="1" applyFont="1" applyFill="1" applyBorder="1" applyAlignment="1">
      <alignment vertical="center"/>
    </xf>
    <xf numFmtId="4" fontId="75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4" fontId="76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/>
    </xf>
    <xf numFmtId="4" fontId="81" fillId="0" borderId="0" xfId="0" applyNumberFormat="1" applyFont="1" applyFill="1" applyBorder="1" applyAlignment="1">
      <alignment/>
    </xf>
    <xf numFmtId="4" fontId="75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left"/>
    </xf>
    <xf numFmtId="0" fontId="28" fillId="0" borderId="77" xfId="0" applyFont="1" applyBorder="1" applyAlignment="1">
      <alignment horizontal="center" vertical="center"/>
    </xf>
    <xf numFmtId="49" fontId="28" fillId="0" borderId="77" xfId="0" applyNumberFormat="1" applyFont="1" applyFill="1" applyBorder="1" applyAlignment="1">
      <alignment horizontal="center" vertical="center"/>
    </xf>
    <xf numFmtId="0" fontId="28" fillId="50" borderId="94" xfId="0" applyFont="1" applyFill="1" applyBorder="1" applyAlignment="1">
      <alignment vertical="center"/>
    </xf>
    <xf numFmtId="0" fontId="31" fillId="35" borderId="63" xfId="0" applyFont="1" applyFill="1" applyBorder="1" applyAlignment="1">
      <alignment vertical="center"/>
    </xf>
    <xf numFmtId="0" fontId="31" fillId="35" borderId="73" xfId="0" applyFont="1" applyFill="1" applyBorder="1" applyAlignment="1">
      <alignment vertical="center"/>
    </xf>
    <xf numFmtId="0" fontId="26" fillId="14" borderId="70" xfId="0" applyFont="1" applyFill="1" applyBorder="1" applyAlignment="1">
      <alignment vertical="center"/>
    </xf>
    <xf numFmtId="49" fontId="28" fillId="0" borderId="95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/>
    </xf>
    <xf numFmtId="0" fontId="28" fillId="50" borderId="96" xfId="0" applyFont="1" applyFill="1" applyBorder="1" applyAlignment="1">
      <alignment vertical="center" wrapText="1"/>
    </xf>
    <xf numFmtId="49" fontId="28" fillId="0" borderId="90" xfId="0" applyNumberFormat="1" applyFont="1" applyFill="1" applyBorder="1" applyAlignment="1">
      <alignment horizontal="center" vertical="center"/>
    </xf>
    <xf numFmtId="0" fontId="28" fillId="50" borderId="19" xfId="0" applyFont="1" applyFill="1" applyBorder="1" applyAlignment="1">
      <alignment vertical="center" wrapText="1"/>
    </xf>
    <xf numFmtId="0" fontId="28" fillId="14" borderId="89" xfId="0" applyFont="1" applyFill="1" applyBorder="1" applyAlignment="1">
      <alignment vertical="center"/>
    </xf>
    <xf numFmtId="0" fontId="28" fillId="0" borderId="96" xfId="0" applyFont="1" applyBorder="1" applyAlignment="1">
      <alignment horizontal="center" vertical="center"/>
    </xf>
    <xf numFmtId="0" fontId="47" fillId="0" borderId="32" xfId="0" applyFont="1" applyBorder="1" applyAlignment="1">
      <alignment horizontal="left" vertical="center"/>
    </xf>
    <xf numFmtId="0" fontId="47" fillId="0" borderId="32" xfId="0" applyFont="1" applyBorder="1" applyAlignment="1">
      <alignment vertical="center"/>
    </xf>
    <xf numFmtId="0" fontId="47" fillId="50" borderId="32" xfId="0" applyFont="1" applyFill="1" applyBorder="1" applyAlignment="1">
      <alignment vertical="center"/>
    </xf>
    <xf numFmtId="0" fontId="47" fillId="0" borderId="75" xfId="0" applyFont="1" applyBorder="1" applyAlignment="1">
      <alignment vertical="center"/>
    </xf>
    <xf numFmtId="0" fontId="22" fillId="19" borderId="32" xfId="0" applyFont="1" applyFill="1" applyBorder="1" applyAlignment="1">
      <alignment vertical="center"/>
    </xf>
    <xf numFmtId="0" fontId="22" fillId="12" borderId="81" xfId="0" applyFont="1" applyFill="1" applyBorder="1" applyAlignment="1">
      <alignment vertical="center"/>
    </xf>
    <xf numFmtId="0" fontId="26" fillId="49" borderId="97" xfId="0" applyFont="1" applyFill="1" applyBorder="1" applyAlignment="1">
      <alignment vertical="center"/>
    </xf>
    <xf numFmtId="0" fontId="22" fillId="7" borderId="81" xfId="0" applyFont="1" applyFill="1" applyBorder="1" applyAlignment="1">
      <alignment vertical="center"/>
    </xf>
    <xf numFmtId="0" fontId="25" fillId="21" borderId="84" xfId="0" applyFont="1" applyFill="1" applyBorder="1" applyAlignment="1">
      <alignment horizontal="center" vertical="center"/>
    </xf>
    <xf numFmtId="0" fontId="70" fillId="3" borderId="86" xfId="0" applyFont="1" applyFill="1" applyBorder="1" applyAlignment="1">
      <alignment horizontal="center" vertical="center"/>
    </xf>
    <xf numFmtId="0" fontId="30" fillId="3" borderId="77" xfId="0" applyFont="1" applyFill="1" applyBorder="1" applyAlignment="1">
      <alignment vertical="center"/>
    </xf>
    <xf numFmtId="4" fontId="22" fillId="54" borderId="77" xfId="0" applyNumberFormat="1" applyFont="1" applyFill="1" applyBorder="1" applyAlignment="1">
      <alignment horizontal="right" vertical="center"/>
    </xf>
    <xf numFmtId="4" fontId="31" fillId="12" borderId="38" xfId="0" applyNumberFormat="1" applyFont="1" applyFill="1" applyBorder="1" applyAlignment="1">
      <alignment horizontal="right" vertical="center"/>
    </xf>
    <xf numFmtId="4" fontId="31" fillId="55" borderId="38" xfId="0" applyNumberFormat="1" applyFont="1" applyFill="1" applyBorder="1" applyAlignment="1">
      <alignment horizontal="right" vertical="center"/>
    </xf>
    <xf numFmtId="4" fontId="31" fillId="19" borderId="23" xfId="0" applyNumberFormat="1" applyFont="1" applyFill="1" applyBorder="1" applyAlignment="1">
      <alignment horizontal="right" vertical="center"/>
    </xf>
    <xf numFmtId="4" fontId="28" fillId="0" borderId="14" xfId="0" applyNumberFormat="1" applyFont="1" applyBorder="1" applyAlignment="1">
      <alignment horizontal="right" vertical="center"/>
    </xf>
    <xf numFmtId="4" fontId="28" fillId="0" borderId="15" xfId="0" applyNumberFormat="1" applyFont="1" applyBorder="1" applyAlignment="1">
      <alignment horizontal="right" vertical="center"/>
    </xf>
    <xf numFmtId="4" fontId="28" fillId="0" borderId="38" xfId="0" applyNumberFormat="1" applyFont="1" applyFill="1" applyBorder="1" applyAlignment="1">
      <alignment horizontal="right" vertical="center"/>
    </xf>
    <xf numFmtId="4" fontId="28" fillId="0" borderId="38" xfId="0" applyNumberFormat="1" applyFont="1" applyBorder="1" applyAlignment="1">
      <alignment horizontal="right" vertical="center"/>
    </xf>
    <xf numFmtId="4" fontId="28" fillId="0" borderId="39" xfId="0" applyNumberFormat="1" applyFont="1" applyBorder="1" applyAlignment="1">
      <alignment horizontal="right" vertical="center"/>
    </xf>
    <xf numFmtId="4" fontId="28" fillId="50" borderId="39" xfId="0" applyNumberFormat="1" applyFont="1" applyFill="1" applyBorder="1" applyAlignment="1">
      <alignment horizontal="right" vertical="center"/>
    </xf>
    <xf numFmtId="4" fontId="28" fillId="0" borderId="23" xfId="0" applyNumberFormat="1" applyFont="1" applyFill="1" applyBorder="1" applyAlignment="1">
      <alignment horizontal="right" vertical="center"/>
    </xf>
    <xf numFmtId="4" fontId="31" fillId="11" borderId="71" xfId="0" applyNumberFormat="1" applyFont="1" applyFill="1" applyBorder="1" applyAlignment="1">
      <alignment horizontal="right" vertical="center"/>
    </xf>
    <xf numFmtId="4" fontId="31" fillId="0" borderId="14" xfId="0" applyNumberFormat="1" applyFont="1" applyBorder="1" applyAlignment="1">
      <alignment horizontal="right" vertical="center"/>
    </xf>
    <xf numFmtId="4" fontId="31" fillId="0" borderId="15" xfId="0" applyNumberFormat="1" applyFont="1" applyBorder="1" applyAlignment="1">
      <alignment horizontal="right" vertical="center"/>
    </xf>
    <xf numFmtId="4" fontId="28" fillId="0" borderId="23" xfId="0" applyNumberFormat="1" applyFont="1" applyBorder="1" applyAlignment="1">
      <alignment horizontal="right" vertical="center"/>
    </xf>
    <xf numFmtId="4" fontId="31" fillId="0" borderId="38" xfId="0" applyNumberFormat="1" applyFont="1" applyBorder="1" applyAlignment="1">
      <alignment horizontal="right" vertical="center"/>
    </xf>
    <xf numFmtId="4" fontId="31" fillId="0" borderId="39" xfId="0" applyNumberFormat="1" applyFont="1" applyBorder="1" applyAlignment="1">
      <alignment horizontal="right" vertical="center"/>
    </xf>
    <xf numFmtId="4" fontId="31" fillId="0" borderId="23" xfId="0" applyNumberFormat="1" applyFont="1" applyBorder="1" applyAlignment="1">
      <alignment horizontal="right" vertical="center"/>
    </xf>
    <xf numFmtId="4" fontId="31" fillId="33" borderId="98" xfId="0" applyNumberFormat="1" applyFont="1" applyFill="1" applyBorder="1" applyAlignment="1">
      <alignment horizontal="right" vertical="center"/>
    </xf>
    <xf numFmtId="4" fontId="30" fillId="53" borderId="37" xfId="0" applyNumberFormat="1" applyFont="1" applyFill="1" applyBorder="1" applyAlignment="1">
      <alignment horizontal="right" vertical="center"/>
    </xf>
    <xf numFmtId="4" fontId="31" fillId="19" borderId="38" xfId="0" applyNumberFormat="1" applyFont="1" applyFill="1" applyBorder="1" applyAlignment="1">
      <alignment horizontal="right" vertical="center"/>
    </xf>
    <xf numFmtId="4" fontId="31" fillId="19" borderId="39" xfId="0" applyNumberFormat="1" applyFont="1" applyFill="1" applyBorder="1" applyAlignment="1">
      <alignment horizontal="right" vertical="center"/>
    </xf>
    <xf numFmtId="4" fontId="28" fillId="0" borderId="98" xfId="0" applyNumberFormat="1" applyFont="1" applyBorder="1" applyAlignment="1">
      <alignment horizontal="right" vertical="center"/>
    </xf>
    <xf numFmtId="4" fontId="31" fillId="19" borderId="37" xfId="0" applyNumberFormat="1" applyFont="1" applyFill="1" applyBorder="1" applyAlignment="1">
      <alignment horizontal="right" vertical="center"/>
    </xf>
    <xf numFmtId="0" fontId="74" fillId="0" borderId="0" xfId="0" applyFont="1" applyAlignment="1">
      <alignment vertical="center"/>
    </xf>
    <xf numFmtId="0" fontId="75" fillId="0" borderId="12" xfId="0" applyFont="1" applyBorder="1" applyAlignment="1">
      <alignment vertical="center"/>
    </xf>
    <xf numFmtId="201" fontId="75" fillId="0" borderId="12" xfId="0" applyNumberFormat="1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201" fontId="74" fillId="0" borderId="12" xfId="0" applyNumberFormat="1" applyFont="1" applyBorder="1" applyAlignment="1">
      <alignment vertical="center"/>
    </xf>
    <xf numFmtId="201" fontId="74" fillId="0" borderId="0" xfId="0" applyNumberFormat="1" applyFont="1" applyAlignment="1">
      <alignment vertical="center"/>
    </xf>
    <xf numFmtId="49" fontId="26" fillId="35" borderId="34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vertical="center"/>
    </xf>
    <xf numFmtId="4" fontId="22" fillId="35" borderId="39" xfId="0" applyNumberFormat="1" applyFont="1" applyFill="1" applyBorder="1" applyAlignment="1">
      <alignment vertical="center"/>
    </xf>
    <xf numFmtId="1" fontId="33" fillId="53" borderId="17" xfId="0" applyNumberFormat="1" applyFont="1" applyFill="1" applyBorder="1" applyAlignment="1">
      <alignment horizontal="center" vertical="center"/>
    </xf>
    <xf numFmtId="49" fontId="47" fillId="0" borderId="34" xfId="0" applyNumberFormat="1" applyFont="1" applyFill="1" applyBorder="1" applyAlignment="1">
      <alignment horizontal="center" vertical="center"/>
    </xf>
    <xf numFmtId="4" fontId="22" fillId="14" borderId="56" xfId="0" applyNumberFormat="1" applyFont="1" applyFill="1" applyBorder="1" applyAlignment="1">
      <alignment vertical="center"/>
    </xf>
    <xf numFmtId="49" fontId="47" fillId="50" borderId="12" xfId="0" applyNumberFormat="1" applyFont="1" applyFill="1" applyBorder="1" applyAlignment="1">
      <alignment horizontal="center" vertical="center"/>
    </xf>
    <xf numFmtId="4" fontId="23" fillId="50" borderId="56" xfId="0" applyNumberFormat="1" applyFont="1" applyFill="1" applyBorder="1" applyAlignment="1">
      <alignment horizontal="right" vertical="center"/>
    </xf>
    <xf numFmtId="4" fontId="30" fillId="11" borderId="71" xfId="0" applyNumberFormat="1" applyFont="1" applyFill="1" applyBorder="1" applyAlignment="1">
      <alignment horizontal="left" vertical="center"/>
    </xf>
    <xf numFmtId="4" fontId="30" fillId="11" borderId="71" xfId="0" applyNumberFormat="1" applyFont="1" applyFill="1" applyBorder="1" applyAlignment="1">
      <alignment horizontal="center" vertical="center"/>
    </xf>
    <xf numFmtId="4" fontId="30" fillId="11" borderId="71" xfId="0" applyNumberFormat="1" applyFont="1" applyFill="1" applyBorder="1" applyAlignment="1">
      <alignment horizontal="center" vertical="center"/>
    </xf>
    <xf numFmtId="4" fontId="30" fillId="9" borderId="71" xfId="0" applyNumberFormat="1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28" fillId="0" borderId="76" xfId="0" applyFont="1" applyFill="1" applyBorder="1" applyAlignment="1">
      <alignment vertical="center"/>
    </xf>
    <xf numFmtId="0" fontId="40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28" fillId="0" borderId="50" xfId="0" applyNumberFormat="1" applyFont="1" applyFill="1" applyBorder="1" applyAlignment="1">
      <alignment horizontal="right" vertical="center"/>
    </xf>
    <xf numFmtId="0" fontId="122" fillId="0" borderId="0" xfId="0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horizontal="center"/>
    </xf>
    <xf numFmtId="190" fontId="33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left"/>
    </xf>
    <xf numFmtId="4" fontId="71" fillId="0" borderId="37" xfId="0" applyNumberFormat="1" applyFont="1" applyBorder="1" applyAlignment="1">
      <alignment horizontal="right" vertical="center"/>
    </xf>
    <xf numFmtId="4" fontId="70" fillId="21" borderId="57" xfId="0" applyNumberFormat="1" applyFont="1" applyFill="1" applyBorder="1" applyAlignment="1">
      <alignment horizontal="right" vertical="center"/>
    </xf>
    <xf numFmtId="4" fontId="70" fillId="21" borderId="47" xfId="0" applyNumberFormat="1" applyFont="1" applyFill="1" applyBorder="1" applyAlignment="1">
      <alignment horizontal="right" vertical="center"/>
    </xf>
    <xf numFmtId="49" fontId="71" fillId="0" borderId="41" xfId="0" applyNumberFormat="1" applyFont="1" applyFill="1" applyBorder="1" applyAlignment="1">
      <alignment horizontal="center" vertical="center"/>
    </xf>
    <xf numFmtId="0" fontId="28" fillId="50" borderId="21" xfId="0" applyFont="1" applyFill="1" applyBorder="1" applyAlignment="1">
      <alignment vertical="center" wrapText="1"/>
    </xf>
    <xf numFmtId="0" fontId="28" fillId="0" borderId="35" xfId="0" applyFont="1" applyBorder="1" applyAlignment="1">
      <alignment horizontal="center" vertical="center"/>
    </xf>
    <xf numFmtId="49" fontId="28" fillId="53" borderId="86" xfId="0" applyNumberFormat="1" applyFont="1" applyFill="1" applyBorder="1" applyAlignment="1">
      <alignment horizontal="center" vertical="center"/>
    </xf>
    <xf numFmtId="0" fontId="28" fillId="0" borderId="94" xfId="0" applyFont="1" applyFill="1" applyBorder="1" applyAlignment="1">
      <alignment/>
    </xf>
    <xf numFmtId="0" fontId="40" fillId="0" borderId="77" xfId="0" applyFont="1" applyBorder="1" applyAlignment="1">
      <alignment horizontal="center" vertical="center"/>
    </xf>
    <xf numFmtId="4" fontId="40" fillId="0" borderId="96" xfId="0" applyNumberFormat="1" applyFont="1" applyBorder="1" applyAlignment="1">
      <alignment vertical="center"/>
    </xf>
    <xf numFmtId="4" fontId="40" fillId="0" borderId="67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49" borderId="39" xfId="0" applyFont="1" applyFill="1" applyBorder="1" applyAlignment="1">
      <alignment horizontal="center" vertical="center"/>
    </xf>
    <xf numFmtId="0" fontId="40" fillId="49" borderId="52" xfId="0" applyFont="1" applyFill="1" applyBorder="1" applyAlignment="1">
      <alignment horizontal="center" vertical="center"/>
    </xf>
    <xf numFmtId="49" fontId="30" fillId="0" borderId="95" xfId="0" applyNumberFormat="1" applyFont="1" applyFill="1" applyBorder="1" applyAlignment="1">
      <alignment horizontal="center" vertical="center"/>
    </xf>
    <xf numFmtId="49" fontId="30" fillId="0" borderId="86" xfId="0" applyNumberFormat="1" applyFont="1" applyFill="1" applyBorder="1" applyAlignment="1">
      <alignment horizontal="center" vertical="center"/>
    </xf>
    <xf numFmtId="49" fontId="40" fillId="49" borderId="38" xfId="0" applyNumberFormat="1" applyFont="1" applyFill="1" applyBorder="1" applyAlignment="1">
      <alignment horizontal="center" vertical="center"/>
    </xf>
    <xf numFmtId="49" fontId="40" fillId="49" borderId="67" xfId="0" applyNumberFormat="1" applyFont="1" applyFill="1" applyBorder="1" applyAlignment="1">
      <alignment horizontal="center" vertical="center"/>
    </xf>
    <xf numFmtId="49" fontId="28" fillId="0" borderId="99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28" fillId="50" borderId="0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vertical="center"/>
    </xf>
    <xf numFmtId="49" fontId="30" fillId="0" borderId="22" xfId="0" applyNumberFormat="1" applyFont="1" applyFill="1" applyBorder="1" applyAlignment="1">
      <alignment horizontal="center" vertical="center" textRotation="90"/>
    </xf>
    <xf numFmtId="49" fontId="28" fillId="0" borderId="34" xfId="0" applyNumberFormat="1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0" fontId="28" fillId="49" borderId="62" xfId="0" applyFont="1" applyFill="1" applyBorder="1" applyAlignment="1">
      <alignment horizontal="center" vertical="center"/>
    </xf>
    <xf numFmtId="0" fontId="28" fillId="49" borderId="16" xfId="0" applyFont="1" applyFill="1" applyBorder="1" applyAlignment="1">
      <alignment horizontal="center" vertical="center"/>
    </xf>
    <xf numFmtId="0" fontId="28" fillId="49" borderId="17" xfId="0" applyFont="1" applyFill="1" applyBorder="1" applyAlignment="1">
      <alignment horizontal="center" vertical="center"/>
    </xf>
    <xf numFmtId="0" fontId="28" fillId="49" borderId="61" xfId="0" applyFont="1" applyFill="1" applyBorder="1" applyAlignment="1">
      <alignment horizontal="center" vertical="center"/>
    </xf>
    <xf numFmtId="0" fontId="28" fillId="49" borderId="100" xfId="0" applyFont="1" applyFill="1" applyBorder="1" applyAlignment="1">
      <alignment horizontal="center" vertical="center"/>
    </xf>
    <xf numFmtId="0" fontId="28" fillId="49" borderId="84" xfId="0" applyFont="1" applyFill="1" applyBorder="1" applyAlignment="1">
      <alignment horizontal="center" vertical="center"/>
    </xf>
    <xf numFmtId="1" fontId="28" fillId="49" borderId="16" xfId="0" applyNumberFormat="1" applyFont="1" applyFill="1" applyBorder="1" applyAlignment="1">
      <alignment horizontal="center" vertical="center"/>
    </xf>
    <xf numFmtId="1" fontId="28" fillId="49" borderId="85" xfId="0" applyNumberFormat="1" applyFont="1" applyFill="1" applyBorder="1" applyAlignment="1">
      <alignment horizontal="center" vertical="center"/>
    </xf>
    <xf numFmtId="1" fontId="28" fillId="49" borderId="61" xfId="0" applyNumberFormat="1" applyFont="1" applyFill="1" applyBorder="1" applyAlignment="1">
      <alignment horizontal="center" vertical="center"/>
    </xf>
    <xf numFmtId="1" fontId="28" fillId="49" borderId="100" xfId="0" applyNumberFormat="1" applyFont="1" applyFill="1" applyBorder="1" applyAlignment="1">
      <alignment horizontal="center" vertical="center"/>
    </xf>
    <xf numFmtId="1" fontId="28" fillId="49" borderId="84" xfId="0" applyNumberFormat="1" applyFont="1" applyFill="1" applyBorder="1" applyAlignment="1">
      <alignment horizontal="center" vertical="center"/>
    </xf>
    <xf numFmtId="1" fontId="28" fillId="49" borderId="62" xfId="0" applyNumberFormat="1" applyFont="1" applyFill="1" applyBorder="1" applyAlignment="1">
      <alignment horizontal="center" vertical="center"/>
    </xf>
    <xf numFmtId="1" fontId="28" fillId="49" borderId="17" xfId="0" applyNumberFormat="1" applyFont="1" applyFill="1" applyBorder="1" applyAlignment="1">
      <alignment horizontal="center" vertical="center"/>
    </xf>
    <xf numFmtId="1" fontId="28" fillId="49" borderId="27" xfId="0" applyNumberFormat="1" applyFont="1" applyFill="1" applyBorder="1" applyAlignment="1">
      <alignment horizontal="center" vertical="center"/>
    </xf>
    <xf numFmtId="0" fontId="28" fillId="49" borderId="95" xfId="0" applyFont="1" applyFill="1" applyBorder="1" applyAlignment="1">
      <alignment horizontal="center" vertical="center"/>
    </xf>
    <xf numFmtId="0" fontId="28" fillId="49" borderId="30" xfId="0" applyFont="1" applyFill="1" applyBorder="1" applyAlignment="1">
      <alignment horizontal="center" vertical="center"/>
    </xf>
    <xf numFmtId="0" fontId="28" fillId="44" borderId="86" xfId="0" applyFont="1" applyFill="1" applyBorder="1" applyAlignment="1">
      <alignment horizontal="center" vertical="center"/>
    </xf>
    <xf numFmtId="1" fontId="28" fillId="49" borderId="86" xfId="0" applyNumberFormat="1" applyFont="1" applyFill="1" applyBorder="1" applyAlignment="1">
      <alignment horizontal="center" vertical="center"/>
    </xf>
    <xf numFmtId="1" fontId="28" fillId="49" borderId="95" xfId="0" applyNumberFormat="1" applyFont="1" applyFill="1" applyBorder="1" applyAlignment="1">
      <alignment horizontal="center" vertical="center"/>
    </xf>
    <xf numFmtId="1" fontId="28" fillId="3" borderId="62" xfId="0" applyNumberFormat="1" applyFont="1" applyFill="1" applyBorder="1" applyAlignment="1">
      <alignment horizontal="center" vertical="center"/>
    </xf>
    <xf numFmtId="49" fontId="86" fillId="0" borderId="0" xfId="0" applyNumberFormat="1" applyFont="1" applyBorder="1" applyAlignment="1">
      <alignment vertical="center"/>
    </xf>
    <xf numFmtId="0" fontId="22" fillId="7" borderId="97" xfId="0" applyFont="1" applyFill="1" applyBorder="1" applyAlignment="1">
      <alignment horizontal="left" vertical="center"/>
    </xf>
    <xf numFmtId="0" fontId="30" fillId="35" borderId="64" xfId="0" applyFont="1" applyFill="1" applyBorder="1" applyAlignment="1">
      <alignment horizontal="left" vertical="center"/>
    </xf>
    <xf numFmtId="202" fontId="28" fillId="0" borderId="0" xfId="0" applyNumberFormat="1" applyFont="1" applyFill="1" applyBorder="1" applyAlignment="1">
      <alignment horizontal="right" vertical="center"/>
    </xf>
    <xf numFmtId="49" fontId="87" fillId="49" borderId="38" xfId="0" applyNumberFormat="1" applyFont="1" applyFill="1" applyBorder="1" applyAlignment="1">
      <alignment horizontal="left" vertical="center"/>
    </xf>
    <xf numFmtId="49" fontId="87" fillId="49" borderId="67" xfId="0" applyNumberFormat="1" applyFont="1" applyFill="1" applyBorder="1" applyAlignment="1">
      <alignment horizontal="left" vertical="center"/>
    </xf>
    <xf numFmtId="0" fontId="40" fillId="49" borderId="42" xfId="0" applyFont="1" applyFill="1" applyBorder="1" applyAlignment="1">
      <alignment horizontal="center" vertical="center"/>
    </xf>
    <xf numFmtId="49" fontId="47" fillId="0" borderId="77" xfId="0" applyNumberFormat="1" applyFont="1" applyFill="1" applyBorder="1" applyAlignment="1">
      <alignment horizontal="center" vertical="center"/>
    </xf>
    <xf numFmtId="4" fontId="29" fillId="0" borderId="60" xfId="0" applyNumberFormat="1" applyFont="1" applyFill="1" applyBorder="1" applyAlignment="1">
      <alignment horizontal="right" vertical="center" wrapText="1"/>
    </xf>
    <xf numFmtId="4" fontId="29" fillId="0" borderId="76" xfId="0" applyNumberFormat="1" applyFont="1" applyFill="1" applyBorder="1" applyAlignment="1">
      <alignment horizontal="right" vertical="center" wrapText="1"/>
    </xf>
    <xf numFmtId="4" fontId="29" fillId="0" borderId="50" xfId="0" applyNumberFormat="1" applyFont="1" applyFill="1" applyBorder="1" applyAlignment="1">
      <alignment horizontal="right" vertical="center" wrapText="1"/>
    </xf>
    <xf numFmtId="0" fontId="40" fillId="49" borderId="16" xfId="0" applyFont="1" applyFill="1" applyBorder="1" applyAlignment="1">
      <alignment horizontal="center" vertical="center"/>
    </xf>
    <xf numFmtId="1" fontId="40" fillId="49" borderId="16" xfId="0" applyNumberFormat="1" applyFont="1" applyFill="1" applyBorder="1" applyAlignment="1">
      <alignment horizontal="center" vertical="center"/>
    </xf>
    <xf numFmtId="0" fontId="40" fillId="49" borderId="61" xfId="0" applyFont="1" applyFill="1" applyBorder="1" applyAlignment="1">
      <alignment horizontal="center" vertical="center"/>
    </xf>
    <xf numFmtId="0" fontId="40" fillId="49" borderId="62" xfId="0" applyFont="1" applyFill="1" applyBorder="1" applyAlignment="1">
      <alignment horizontal="center" vertical="center"/>
    </xf>
    <xf numFmtId="0" fontId="40" fillId="49" borderId="16" xfId="0" applyFont="1" applyFill="1" applyBorder="1" applyAlignment="1">
      <alignment horizontal="center" vertical="center" wrapText="1"/>
    </xf>
    <xf numFmtId="1" fontId="40" fillId="49" borderId="1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4" fontId="28" fillId="50" borderId="50" xfId="0" applyNumberFormat="1" applyFont="1" applyFill="1" applyBorder="1" applyAlignment="1">
      <alignment vertical="center"/>
    </xf>
    <xf numFmtId="49" fontId="47" fillId="0" borderId="41" xfId="0" applyNumberFormat="1" applyFont="1" applyFill="1" applyBorder="1" applyAlignment="1">
      <alignment horizontal="center" vertical="center"/>
    </xf>
    <xf numFmtId="4" fontId="23" fillId="0" borderId="66" xfId="0" applyNumberFormat="1" applyFont="1" applyFill="1" applyBorder="1" applyAlignment="1">
      <alignment horizontal="right" vertical="center"/>
    </xf>
    <xf numFmtId="3" fontId="40" fillId="49" borderId="30" xfId="0" applyNumberFormat="1" applyFont="1" applyFill="1" applyBorder="1" applyAlignment="1">
      <alignment horizontal="center" vertical="center"/>
    </xf>
    <xf numFmtId="4" fontId="23" fillId="50" borderId="46" xfId="0" applyNumberFormat="1" applyFont="1" applyFill="1" applyBorder="1" applyAlignment="1">
      <alignment horizontal="center" vertical="center"/>
    </xf>
    <xf numFmtId="3" fontId="47" fillId="50" borderId="46" xfId="0" applyNumberFormat="1" applyFont="1" applyFill="1" applyBorder="1" applyAlignment="1">
      <alignment horizontal="center" vertical="center"/>
    </xf>
    <xf numFmtId="4" fontId="23" fillId="50" borderId="55" xfId="0" applyNumberFormat="1" applyFont="1" applyFill="1" applyBorder="1" applyAlignment="1">
      <alignment vertical="center" wrapText="1"/>
    </xf>
    <xf numFmtId="4" fontId="40" fillId="0" borderId="0" xfId="0" applyNumberFormat="1" applyFont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201" fontId="75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center" wrapText="1"/>
    </xf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88" fillId="55" borderId="50" xfId="0" applyFont="1" applyFill="1" applyBorder="1" applyAlignment="1">
      <alignment vertical="center"/>
    </xf>
    <xf numFmtId="0" fontId="25" fillId="50" borderId="56" xfId="0" applyFont="1" applyFill="1" applyBorder="1" applyAlignment="1">
      <alignment vertical="center" wrapText="1"/>
    </xf>
    <xf numFmtId="0" fontId="25" fillId="50" borderId="76" xfId="0" applyFont="1" applyFill="1" applyBorder="1" applyAlignment="1">
      <alignment vertical="center" wrapText="1"/>
    </xf>
    <xf numFmtId="0" fontId="28" fillId="50" borderId="96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3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23" fillId="50" borderId="55" xfId="0" applyFont="1" applyFill="1" applyBorder="1" applyAlignment="1">
      <alignment vertical="center"/>
    </xf>
    <xf numFmtId="4" fontId="33" fillId="0" borderId="0" xfId="0" applyNumberFormat="1" applyFont="1" applyAlignment="1">
      <alignment/>
    </xf>
    <xf numFmtId="0" fontId="45" fillId="0" borderId="14" xfId="0" applyFont="1" applyFill="1" applyBorder="1" applyAlignment="1">
      <alignment vertical="center" wrapText="1"/>
    </xf>
    <xf numFmtId="4" fontId="23" fillId="0" borderId="60" xfId="0" applyNumberFormat="1" applyFont="1" applyFill="1" applyBorder="1" applyAlignment="1">
      <alignment horizontal="right" vertical="center" wrapText="1"/>
    </xf>
    <xf numFmtId="49" fontId="28" fillId="0" borderId="101" xfId="0" applyNumberFormat="1" applyFont="1" applyFill="1" applyBorder="1" applyAlignment="1">
      <alignment horizontal="center" vertical="center" wrapText="1"/>
    </xf>
    <xf numFmtId="4" fontId="29" fillId="0" borderId="102" xfId="0" applyNumberFormat="1" applyFont="1" applyFill="1" applyBorder="1" applyAlignment="1">
      <alignment horizontal="right" vertical="center" wrapText="1"/>
    </xf>
    <xf numFmtId="4" fontId="29" fillId="0" borderId="103" xfId="0" applyNumberFormat="1" applyFont="1" applyFill="1" applyBorder="1" applyAlignment="1">
      <alignment horizontal="right" vertical="center" wrapText="1"/>
    </xf>
    <xf numFmtId="49" fontId="28" fillId="0" borderId="104" xfId="0" applyNumberFormat="1" applyFont="1" applyFill="1" applyBorder="1" applyAlignment="1">
      <alignment horizontal="center" vertical="center" wrapText="1"/>
    </xf>
    <xf numFmtId="4" fontId="29" fillId="0" borderId="105" xfId="0" applyNumberFormat="1" applyFont="1" applyFill="1" applyBorder="1" applyAlignment="1">
      <alignment horizontal="right" vertical="center" wrapText="1"/>
    </xf>
    <xf numFmtId="49" fontId="28" fillId="0" borderId="106" xfId="0" applyNumberFormat="1" applyFont="1" applyFill="1" applyBorder="1" applyAlignment="1">
      <alignment horizontal="center" vertical="center"/>
    </xf>
    <xf numFmtId="4" fontId="22" fillId="0" borderId="53" xfId="0" applyNumberFormat="1" applyFont="1" applyFill="1" applyBorder="1" applyAlignment="1">
      <alignment horizontal="right" vertical="center"/>
    </xf>
    <xf numFmtId="49" fontId="30" fillId="0" borderId="107" xfId="0" applyNumberFormat="1" applyFont="1" applyFill="1" applyBorder="1" applyAlignment="1">
      <alignment horizontal="center" vertical="center" wrapText="1"/>
    </xf>
    <xf numFmtId="4" fontId="26" fillId="0" borderId="108" xfId="0" applyNumberFormat="1" applyFont="1" applyFill="1" applyBorder="1" applyAlignment="1">
      <alignment horizontal="right" vertical="center" wrapText="1"/>
    </xf>
    <xf numFmtId="4" fontId="23" fillId="0" borderId="38" xfId="0" applyNumberFormat="1" applyFont="1" applyFill="1" applyBorder="1" applyAlignment="1">
      <alignment horizontal="right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right" vertical="center" wrapText="1"/>
    </xf>
    <xf numFmtId="1" fontId="40" fillId="49" borderId="86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49" fontId="28" fillId="0" borderId="77" xfId="0" applyNumberFormat="1" applyFont="1" applyFill="1" applyBorder="1" applyAlignment="1">
      <alignment horizontal="center" vertical="center" wrapText="1"/>
    </xf>
    <xf numFmtId="4" fontId="23" fillId="0" borderId="78" xfId="0" applyNumberFormat="1" applyFont="1" applyFill="1" applyBorder="1" applyAlignment="1">
      <alignment horizontal="right" vertical="center" wrapText="1"/>
    </xf>
    <xf numFmtId="4" fontId="23" fillId="0" borderId="109" xfId="0" applyNumberFormat="1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horizontal="right" vertical="center"/>
    </xf>
    <xf numFmtId="0" fontId="28" fillId="0" borderId="96" xfId="0" applyFont="1" applyFill="1" applyBorder="1" applyAlignment="1">
      <alignment vertical="center" wrapText="1"/>
    </xf>
    <xf numFmtId="3" fontId="68" fillId="44" borderId="110" xfId="0" applyNumberFormat="1" applyFont="1" applyFill="1" applyBorder="1" applyAlignment="1">
      <alignment horizontal="center"/>
    </xf>
    <xf numFmtId="0" fontId="68" fillId="44" borderId="79" xfId="0" applyFont="1" applyFill="1" applyBorder="1" applyAlignment="1">
      <alignment horizontal="center"/>
    </xf>
    <xf numFmtId="0" fontId="35" fillId="44" borderId="79" xfId="0" applyFont="1" applyFill="1" applyBorder="1" applyAlignment="1">
      <alignment horizontal="center"/>
    </xf>
    <xf numFmtId="49" fontId="68" fillId="44" borderId="33" xfId="0" applyNumberFormat="1" applyFont="1" applyFill="1" applyBorder="1" applyAlignment="1">
      <alignment horizontal="center"/>
    </xf>
    <xf numFmtId="4" fontId="26" fillId="7" borderId="33" xfId="0" applyNumberFormat="1" applyFont="1" applyFill="1" applyBorder="1" applyAlignment="1">
      <alignment vertical="center"/>
    </xf>
    <xf numFmtId="4" fontId="22" fillId="35" borderId="56" xfId="0" applyNumberFormat="1" applyFont="1" applyFill="1" applyBorder="1" applyAlignment="1">
      <alignment horizontal="right" vertical="center"/>
    </xf>
    <xf numFmtId="4" fontId="22" fillId="14" borderId="15" xfId="0" applyNumberFormat="1" applyFont="1" applyFill="1" applyBorder="1" applyAlignment="1">
      <alignment vertical="center"/>
    </xf>
    <xf numFmtId="4" fontId="22" fillId="35" borderId="15" xfId="0" applyNumberFormat="1" applyFont="1" applyFill="1" applyBorder="1" applyAlignment="1">
      <alignment vertical="center"/>
    </xf>
    <xf numFmtId="4" fontId="22" fillId="14" borderId="79" xfId="0" applyNumberFormat="1" applyFont="1" applyFill="1" applyBorder="1" applyAlignment="1">
      <alignment vertical="center"/>
    </xf>
    <xf numFmtId="0" fontId="28" fillId="36" borderId="110" xfId="0" applyFont="1" applyFill="1" applyBorder="1" applyAlignment="1">
      <alignment/>
    </xf>
    <xf numFmtId="0" fontId="23" fillId="7" borderId="33" xfId="0" applyFont="1" applyFill="1" applyBorder="1" applyAlignment="1">
      <alignment vertical="center"/>
    </xf>
    <xf numFmtId="0" fontId="23" fillId="14" borderId="15" xfId="0" applyFont="1" applyFill="1" applyBorder="1" applyAlignment="1">
      <alignment vertical="center"/>
    </xf>
    <xf numFmtId="0" fontId="22" fillId="35" borderId="50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35" borderId="15" xfId="0" applyFont="1" applyFill="1" applyBorder="1" applyAlignment="1">
      <alignment vertical="center"/>
    </xf>
    <xf numFmtId="0" fontId="23" fillId="0" borderId="76" xfId="0" applyFont="1" applyFill="1" applyBorder="1" applyAlignment="1">
      <alignment vertical="center"/>
    </xf>
    <xf numFmtId="0" fontId="23" fillId="14" borderId="76" xfId="0" applyFont="1" applyFill="1" applyBorder="1" applyAlignment="1">
      <alignment vertical="center"/>
    </xf>
    <xf numFmtId="0" fontId="23" fillId="50" borderId="50" xfId="0" applyFont="1" applyFill="1" applyBorder="1" applyAlignment="1">
      <alignment vertical="center"/>
    </xf>
    <xf numFmtId="0" fontId="23" fillId="0" borderId="51" xfId="0" applyFont="1" applyFill="1" applyBorder="1" applyAlignment="1">
      <alignment vertical="center" wrapText="1"/>
    </xf>
    <xf numFmtId="4" fontId="22" fillId="14" borderId="79" xfId="0" applyNumberFormat="1" applyFont="1" applyFill="1" applyBorder="1" applyAlignment="1">
      <alignment/>
    </xf>
    <xf numFmtId="0" fontId="23" fillId="7" borderId="33" xfId="0" applyFont="1" applyFill="1" applyBorder="1" applyAlignment="1">
      <alignment/>
    </xf>
    <xf numFmtId="0" fontId="23" fillId="14" borderId="76" xfId="0" applyFont="1" applyFill="1" applyBorder="1" applyAlignment="1">
      <alignment/>
    </xf>
    <xf numFmtId="0" fontId="22" fillId="35" borderId="50" xfId="0" applyFont="1" applyFill="1" applyBorder="1" applyAlignment="1">
      <alignment/>
    </xf>
    <xf numFmtId="0" fontId="23" fillId="0" borderId="76" xfId="0" applyFont="1" applyFill="1" applyBorder="1" applyAlignment="1">
      <alignment vertical="center" wrapText="1"/>
    </xf>
    <xf numFmtId="0" fontId="23" fillId="14" borderId="15" xfId="0" applyFont="1" applyFill="1" applyBorder="1" applyAlignment="1">
      <alignment/>
    </xf>
    <xf numFmtId="0" fontId="23" fillId="50" borderId="5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4" fontId="26" fillId="7" borderId="33" xfId="0" applyNumberFormat="1" applyFont="1" applyFill="1" applyBorder="1" applyAlignment="1">
      <alignment horizontal="right" vertical="center"/>
    </xf>
    <xf numFmtId="4" fontId="22" fillId="14" borderId="56" xfId="0" applyNumberFormat="1" applyFont="1" applyFill="1" applyBorder="1" applyAlignment="1">
      <alignment horizontal="right" vertical="center"/>
    </xf>
    <xf numFmtId="4" fontId="22" fillId="35" borderId="15" xfId="0" applyNumberFormat="1" applyFont="1" applyFill="1" applyBorder="1" applyAlignment="1">
      <alignment horizontal="right" vertical="center"/>
    </xf>
    <xf numFmtId="4" fontId="22" fillId="35" borderId="76" xfId="0" applyNumberFormat="1" applyFont="1" applyFill="1" applyBorder="1" applyAlignment="1">
      <alignment horizontal="right" vertical="center"/>
    </xf>
    <xf numFmtId="0" fontId="40" fillId="0" borderId="50" xfId="0" applyFont="1" applyBorder="1" applyAlignment="1">
      <alignment vertical="center" wrapText="1"/>
    </xf>
    <xf numFmtId="0" fontId="40" fillId="0" borderId="78" xfId="0" applyFont="1" applyBorder="1" applyAlignment="1">
      <alignment vertical="center" wrapText="1"/>
    </xf>
    <xf numFmtId="0" fontId="28" fillId="50" borderId="78" xfId="0" applyFont="1" applyFill="1" applyBorder="1" applyAlignment="1">
      <alignment vertical="center" wrapText="1"/>
    </xf>
    <xf numFmtId="0" fontId="28" fillId="7" borderId="69" xfId="0" applyFont="1" applyFill="1" applyBorder="1" applyAlignment="1">
      <alignment/>
    </xf>
    <xf numFmtId="0" fontId="28" fillId="14" borderId="15" xfId="0" applyFont="1" applyFill="1" applyBorder="1" applyAlignment="1">
      <alignment/>
    </xf>
    <xf numFmtId="0" fontId="31" fillId="35" borderId="15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89" fillId="0" borderId="0" xfId="0" applyFont="1" applyAlignment="1">
      <alignment/>
    </xf>
    <xf numFmtId="3" fontId="90" fillId="44" borderId="110" xfId="0" applyNumberFormat="1" applyFont="1" applyFill="1" applyBorder="1" applyAlignment="1">
      <alignment horizontal="center"/>
    </xf>
    <xf numFmtId="3" fontId="39" fillId="46" borderId="53" xfId="0" applyNumberFormat="1" applyFont="1" applyFill="1" applyBorder="1" applyAlignment="1">
      <alignment horizontal="center"/>
    </xf>
    <xf numFmtId="0" fontId="40" fillId="36" borderId="27" xfId="0" applyFont="1" applyFill="1" applyBorder="1" applyAlignment="1">
      <alignment horizontal="center"/>
    </xf>
    <xf numFmtId="0" fontId="90" fillId="44" borderId="79" xfId="0" applyFont="1" applyFill="1" applyBorder="1" applyAlignment="1">
      <alignment horizontal="center"/>
    </xf>
    <xf numFmtId="0" fontId="41" fillId="46" borderId="40" xfId="0" applyFont="1" applyFill="1" applyBorder="1" applyAlignment="1">
      <alignment horizontal="center"/>
    </xf>
    <xf numFmtId="0" fontId="91" fillId="44" borderId="79" xfId="0" applyFont="1" applyFill="1" applyBorder="1" applyAlignment="1">
      <alignment horizontal="center"/>
    </xf>
    <xf numFmtId="49" fontId="91" fillId="46" borderId="40" xfId="0" applyNumberFormat="1" applyFont="1" applyFill="1" applyBorder="1" applyAlignment="1">
      <alignment horizontal="center"/>
    </xf>
    <xf numFmtId="49" fontId="90" fillId="44" borderId="33" xfId="0" applyNumberFormat="1" applyFont="1" applyFill="1" applyBorder="1" applyAlignment="1">
      <alignment horizontal="center"/>
    </xf>
    <xf numFmtId="49" fontId="39" fillId="46" borderId="45" xfId="0" applyNumberFormat="1" applyFont="1" applyFill="1" applyBorder="1" applyAlignment="1">
      <alignment horizontal="center"/>
    </xf>
    <xf numFmtId="0" fontId="41" fillId="7" borderId="28" xfId="0" applyFont="1" applyFill="1" applyBorder="1" applyAlignment="1">
      <alignment horizontal="left" vertical="center"/>
    </xf>
    <xf numFmtId="0" fontId="41" fillId="7" borderId="20" xfId="0" applyFont="1" applyFill="1" applyBorder="1" applyAlignment="1">
      <alignment vertical="center"/>
    </xf>
    <xf numFmtId="4" fontId="22" fillId="54" borderId="109" xfId="0" applyNumberFormat="1" applyFont="1" applyFill="1" applyBorder="1" applyAlignment="1">
      <alignment horizontal="right" vertical="center"/>
    </xf>
    <xf numFmtId="49" fontId="59" fillId="11" borderId="70" xfId="0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3" fillId="50" borderId="0" xfId="0" applyFont="1" applyFill="1" applyBorder="1" applyAlignment="1">
      <alignment vertical="center"/>
    </xf>
    <xf numFmtId="4" fontId="69" fillId="0" borderId="0" xfId="0" applyNumberFormat="1" applyFont="1" applyFill="1" applyBorder="1" applyAlignment="1">
      <alignment horizontal="right" vertical="center"/>
    </xf>
    <xf numFmtId="49" fontId="28" fillId="0" borderId="46" xfId="0" applyNumberFormat="1" applyFont="1" applyFill="1" applyBorder="1" applyAlignment="1">
      <alignment horizontal="center" vertical="center"/>
    </xf>
    <xf numFmtId="4" fontId="23" fillId="0" borderId="51" xfId="0" applyNumberFormat="1" applyFont="1" applyFill="1" applyBorder="1" applyAlignment="1">
      <alignment horizontal="right" vertical="center"/>
    </xf>
    <xf numFmtId="4" fontId="26" fillId="7" borderId="69" xfId="0" applyNumberFormat="1" applyFont="1" applyFill="1" applyBorder="1" applyAlignment="1">
      <alignment/>
    </xf>
    <xf numFmtId="0" fontId="28" fillId="14" borderId="76" xfId="0" applyFont="1" applyFill="1" applyBorder="1" applyAlignment="1">
      <alignment/>
    </xf>
    <xf numFmtId="0" fontId="23" fillId="0" borderId="66" xfId="0" applyFont="1" applyFill="1" applyBorder="1" applyAlignment="1">
      <alignment vertical="center" wrapText="1"/>
    </xf>
    <xf numFmtId="4" fontId="23" fillId="0" borderId="15" xfId="0" applyNumberFormat="1" applyFont="1" applyFill="1" applyBorder="1" applyAlignment="1">
      <alignment horizontal="right"/>
    </xf>
    <xf numFmtId="4" fontId="23" fillId="0" borderId="56" xfId="0" applyNumberFormat="1" applyFont="1" applyFill="1" applyBorder="1" applyAlignment="1">
      <alignment horizontal="right"/>
    </xf>
    <xf numFmtId="4" fontId="23" fillId="0" borderId="66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40" fillId="49" borderId="95" xfId="0" applyFont="1" applyFill="1" applyBorder="1" applyAlignment="1">
      <alignment horizontal="center" vertical="center"/>
    </xf>
    <xf numFmtId="0" fontId="30" fillId="14" borderId="90" xfId="0" applyFont="1" applyFill="1" applyBorder="1" applyAlignment="1">
      <alignment horizontal="center" vertical="center"/>
    </xf>
    <xf numFmtId="0" fontId="26" fillId="14" borderId="19" xfId="0" applyFont="1" applyFill="1" applyBorder="1" applyAlignment="1">
      <alignment vertical="center"/>
    </xf>
    <xf numFmtId="0" fontId="28" fillId="14" borderId="19" xfId="0" applyFont="1" applyFill="1" applyBorder="1" applyAlignment="1">
      <alignment vertical="center"/>
    </xf>
    <xf numFmtId="4" fontId="31" fillId="14" borderId="53" xfId="0" applyNumberFormat="1" applyFont="1" applyFill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7" fillId="0" borderId="96" xfId="0" applyFont="1" applyFill="1" applyBorder="1" applyAlignment="1">
      <alignment vertical="center" wrapText="1"/>
    </xf>
    <xf numFmtId="0" fontId="31" fillId="14" borderId="86" xfId="0" applyFont="1" applyFill="1" applyBorder="1" applyAlignment="1">
      <alignment horizontal="center" vertical="center"/>
    </xf>
    <xf numFmtId="49" fontId="30" fillId="14" borderId="77" xfId="0" applyNumberFormat="1" applyFont="1" applyFill="1" applyBorder="1" applyAlignment="1">
      <alignment horizontal="left" vertical="center"/>
    </xf>
    <xf numFmtId="0" fontId="31" fillId="14" borderId="94" xfId="0" applyFont="1" applyFill="1" applyBorder="1" applyAlignment="1">
      <alignment vertical="center"/>
    </xf>
    <xf numFmtId="4" fontId="31" fillId="14" borderId="67" xfId="0" applyNumberFormat="1" applyFont="1" applyFill="1" applyBorder="1" applyAlignment="1">
      <alignment horizontal="right" vertical="center"/>
    </xf>
    <xf numFmtId="0" fontId="40" fillId="49" borderId="111" xfId="0" applyFont="1" applyFill="1" applyBorder="1" applyAlignment="1">
      <alignment horizontal="center" vertical="center"/>
    </xf>
    <xf numFmtId="0" fontId="40" fillId="56" borderId="93" xfId="0" applyFont="1" applyFill="1" applyBorder="1" applyAlignment="1">
      <alignment horizontal="center" vertical="center"/>
    </xf>
    <xf numFmtId="0" fontId="47" fillId="56" borderId="31" xfId="0" applyFont="1" applyFill="1" applyBorder="1" applyAlignment="1">
      <alignment horizontal="center" vertical="center"/>
    </xf>
    <xf numFmtId="49" fontId="47" fillId="56" borderId="96" xfId="0" applyNumberFormat="1" applyFont="1" applyFill="1" applyBorder="1" applyAlignment="1">
      <alignment horizontal="center" vertical="center"/>
    </xf>
    <xf numFmtId="0" fontId="47" fillId="56" borderId="96" xfId="0" applyFont="1" applyFill="1" applyBorder="1" applyAlignment="1">
      <alignment vertical="center" wrapText="1"/>
    </xf>
    <xf numFmtId="4" fontId="47" fillId="56" borderId="67" xfId="0" applyNumberFormat="1" applyFont="1" applyFill="1" applyBorder="1" applyAlignment="1">
      <alignment horizontal="right" vertical="center"/>
    </xf>
    <xf numFmtId="0" fontId="28" fillId="56" borderId="31" xfId="0" applyFont="1" applyFill="1" applyBorder="1" applyAlignment="1">
      <alignment horizontal="center" vertical="center"/>
    </xf>
    <xf numFmtId="49" fontId="28" fillId="56" borderId="77" xfId="0" applyNumberFormat="1" applyFont="1" applyFill="1" applyBorder="1" applyAlignment="1">
      <alignment horizontal="center" vertical="center"/>
    </xf>
    <xf numFmtId="0" fontId="40" fillId="56" borderId="61" xfId="0" applyFont="1" applyFill="1" applyBorder="1" applyAlignment="1">
      <alignment horizontal="center" vertical="center"/>
    </xf>
    <xf numFmtId="0" fontId="31" fillId="56" borderId="82" xfId="0" applyFont="1" applyFill="1" applyBorder="1" applyAlignment="1">
      <alignment horizontal="left" vertical="center"/>
    </xf>
    <xf numFmtId="0" fontId="31" fillId="56" borderId="0" xfId="0" applyFont="1" applyFill="1" applyBorder="1" applyAlignment="1">
      <alignment vertical="center"/>
    </xf>
    <xf numFmtId="0" fontId="28" fillId="56" borderId="0" xfId="0" applyFont="1" applyFill="1" applyBorder="1" applyAlignment="1">
      <alignment vertical="center"/>
    </xf>
    <xf numFmtId="4" fontId="30" fillId="56" borderId="40" xfId="0" applyNumberFormat="1" applyFont="1" applyFill="1" applyBorder="1" applyAlignment="1">
      <alignment vertical="center"/>
    </xf>
    <xf numFmtId="49" fontId="68" fillId="44" borderId="40" xfId="0" applyNumberFormat="1" applyFont="1" applyFill="1" applyBorder="1" applyAlignment="1">
      <alignment horizontal="center" vertical="center"/>
    </xf>
    <xf numFmtId="49" fontId="22" fillId="46" borderId="40" xfId="0" applyNumberFormat="1" applyFont="1" applyFill="1" applyBorder="1" applyAlignment="1">
      <alignment horizontal="center" vertical="center"/>
    </xf>
    <xf numFmtId="0" fontId="40" fillId="49" borderId="62" xfId="0" applyFont="1" applyFill="1" applyBorder="1" applyAlignment="1">
      <alignment horizontal="center" vertical="center"/>
    </xf>
    <xf numFmtId="0" fontId="31" fillId="7" borderId="73" xfId="0" applyFont="1" applyFill="1" applyBorder="1" applyAlignment="1">
      <alignment horizontal="left" vertical="center"/>
    </xf>
    <xf numFmtId="0" fontId="31" fillId="7" borderId="70" xfId="0" applyFont="1" applyFill="1" applyBorder="1" applyAlignment="1">
      <alignment vertical="center"/>
    </xf>
    <xf numFmtId="0" fontId="28" fillId="7" borderId="70" xfId="0" applyFont="1" applyFill="1" applyBorder="1" applyAlignment="1">
      <alignment vertical="center"/>
    </xf>
    <xf numFmtId="4" fontId="30" fillId="7" borderId="71" xfId="0" applyNumberFormat="1" applyFont="1" applyFill="1" applyBorder="1" applyAlignment="1">
      <alignment vertical="center"/>
    </xf>
    <xf numFmtId="4" fontId="26" fillId="7" borderId="69" xfId="0" applyNumberFormat="1" applyFont="1" applyFill="1" applyBorder="1" applyAlignment="1">
      <alignment vertical="center"/>
    </xf>
    <xf numFmtId="4" fontId="23" fillId="0" borderId="15" xfId="0" applyNumberFormat="1" applyFont="1" applyFill="1" applyBorder="1" applyAlignment="1">
      <alignment horizontal="right" vertical="center"/>
    </xf>
    <xf numFmtId="4" fontId="23" fillId="0" borderId="79" xfId="0" applyNumberFormat="1" applyFont="1" applyFill="1" applyBorder="1" applyAlignment="1">
      <alignment horizontal="right" vertical="center"/>
    </xf>
    <xf numFmtId="4" fontId="22" fillId="0" borderId="110" xfId="0" applyNumberFormat="1" applyFont="1" applyFill="1" applyBorder="1" applyAlignment="1">
      <alignment horizontal="right" vertical="center"/>
    </xf>
    <xf numFmtId="4" fontId="26" fillId="0" borderId="112" xfId="0" applyNumberFormat="1" applyFont="1" applyFill="1" applyBorder="1" applyAlignment="1">
      <alignment horizontal="right" vertical="center" wrapText="1"/>
    </xf>
    <xf numFmtId="4" fontId="29" fillId="0" borderId="15" xfId="0" applyNumberFormat="1" applyFont="1" applyFill="1" applyBorder="1" applyAlignment="1">
      <alignment horizontal="right" vertical="center" wrapText="1"/>
    </xf>
    <xf numFmtId="4" fontId="29" fillId="0" borderId="113" xfId="0" applyNumberFormat="1" applyFont="1" applyFill="1" applyBorder="1" applyAlignment="1">
      <alignment horizontal="right" vertical="center" wrapText="1"/>
    </xf>
    <xf numFmtId="4" fontId="23" fillId="0" borderId="76" xfId="0" applyNumberFormat="1" applyFont="1" applyFill="1" applyBorder="1" applyAlignment="1">
      <alignment horizontal="right" vertical="center" wrapText="1"/>
    </xf>
    <xf numFmtId="4" fontId="22" fillId="14" borderId="79" xfId="0" applyNumberFormat="1" applyFont="1" applyFill="1" applyBorder="1" applyAlignment="1">
      <alignment vertical="center"/>
    </xf>
    <xf numFmtId="4" fontId="23" fillId="50" borderId="15" xfId="0" applyNumberFormat="1" applyFont="1" applyFill="1" applyBorder="1" applyAlignment="1">
      <alignment horizontal="right" vertical="center"/>
    </xf>
    <xf numFmtId="0" fontId="23" fillId="7" borderId="69" xfId="0" applyFont="1" applyFill="1" applyBorder="1" applyAlignment="1">
      <alignment vertical="center"/>
    </xf>
    <xf numFmtId="0" fontId="22" fillId="35" borderId="79" xfId="0" applyFont="1" applyFill="1" applyBorder="1" applyAlignment="1">
      <alignment vertical="center"/>
    </xf>
    <xf numFmtId="0" fontId="22" fillId="0" borderId="110" xfId="0" applyFont="1" applyFill="1" applyBorder="1" applyAlignment="1">
      <alignment vertical="center"/>
    </xf>
    <xf numFmtId="0" fontId="26" fillId="0" borderId="112" xfId="0" applyFont="1" applyFill="1" applyBorder="1" applyAlignment="1">
      <alignment vertical="center" wrapText="1"/>
    </xf>
    <xf numFmtId="0" fontId="29" fillId="0" borderId="103" xfId="0" applyFont="1" applyFill="1" applyBorder="1" applyAlignment="1">
      <alignment vertical="center" wrapText="1"/>
    </xf>
    <xf numFmtId="0" fontId="29" fillId="0" borderId="76" xfId="0" applyFont="1" applyFill="1" applyBorder="1" applyAlignment="1">
      <alignment vertical="center" wrapText="1"/>
    </xf>
    <xf numFmtId="0" fontId="29" fillId="0" borderId="114" xfId="0" applyFont="1" applyFill="1" applyBorder="1" applyAlignment="1">
      <alignment vertical="center" wrapText="1"/>
    </xf>
    <xf numFmtId="0" fontId="23" fillId="0" borderId="78" xfId="0" applyFont="1" applyFill="1" applyBorder="1" applyAlignment="1">
      <alignment vertical="center" wrapText="1"/>
    </xf>
    <xf numFmtId="0" fontId="22" fillId="35" borderId="15" xfId="0" applyFont="1" applyFill="1" applyBorder="1" applyAlignment="1">
      <alignment vertical="center"/>
    </xf>
    <xf numFmtId="0" fontId="40" fillId="49" borderId="86" xfId="0" applyFont="1" applyFill="1" applyBorder="1" applyAlignment="1">
      <alignment horizontal="center" vertical="center"/>
    </xf>
    <xf numFmtId="0" fontId="28" fillId="50" borderId="31" xfId="0" applyFont="1" applyFill="1" applyBorder="1" applyAlignment="1">
      <alignment horizontal="center" vertical="center"/>
    </xf>
    <xf numFmtId="49" fontId="28" fillId="50" borderId="77" xfId="0" applyNumberFormat="1" applyFont="1" applyFill="1" applyBorder="1" applyAlignment="1">
      <alignment horizontal="center" vertical="center"/>
    </xf>
    <xf numFmtId="0" fontId="23" fillId="50" borderId="78" xfId="0" applyFont="1" applyFill="1" applyBorder="1" applyAlignment="1">
      <alignment vertical="center"/>
    </xf>
    <xf numFmtId="4" fontId="23" fillId="50" borderId="66" xfId="0" applyNumberFormat="1" applyFont="1" applyFill="1" applyBorder="1" applyAlignment="1">
      <alignment horizontal="right" vertical="center"/>
    </xf>
    <xf numFmtId="4" fontId="23" fillId="50" borderId="51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8" fillId="49" borderId="87" xfId="0" applyFont="1" applyFill="1" applyBorder="1" applyAlignment="1">
      <alignment horizontal="center" vertical="center"/>
    </xf>
    <xf numFmtId="0" fontId="28" fillId="49" borderId="86" xfId="0" applyFont="1" applyFill="1" applyBorder="1" applyAlignment="1">
      <alignment horizontal="center" vertical="center"/>
    </xf>
    <xf numFmtId="0" fontId="28" fillId="49" borderId="85" xfId="0" applyFont="1" applyFill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4" fontId="40" fillId="0" borderId="0" xfId="0" applyNumberFormat="1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94" fillId="0" borderId="12" xfId="0" applyFont="1" applyFill="1" applyBorder="1" applyAlignment="1">
      <alignment vertical="center"/>
    </xf>
    <xf numFmtId="201" fontId="94" fillId="0" borderId="12" xfId="0" applyNumberFormat="1" applyFont="1" applyFill="1" applyBorder="1" applyAlignment="1">
      <alignment vertical="center"/>
    </xf>
    <xf numFmtId="0" fontId="95" fillId="0" borderId="12" xfId="0" applyFont="1" applyFill="1" applyBorder="1" applyAlignment="1">
      <alignment vertical="center"/>
    </xf>
    <xf numFmtId="201" fontId="95" fillId="0" borderId="12" xfId="0" applyNumberFormat="1" applyFont="1" applyFill="1" applyBorder="1" applyAlignment="1">
      <alignment vertical="center"/>
    </xf>
    <xf numFmtId="0" fontId="40" fillId="49" borderId="17" xfId="0" applyFont="1" applyFill="1" applyBorder="1" applyAlignment="1">
      <alignment horizontal="center" vertical="center"/>
    </xf>
    <xf numFmtId="0" fontId="40" fillId="49" borderId="30" xfId="0" applyFont="1" applyFill="1" applyBorder="1" applyAlignment="1">
      <alignment horizontal="center" vertical="center"/>
    </xf>
    <xf numFmtId="4" fontId="23" fillId="0" borderId="77" xfId="0" applyNumberFormat="1" applyFont="1" applyFill="1" applyBorder="1" applyAlignment="1">
      <alignment horizontal="center" vertical="center"/>
    </xf>
    <xf numFmtId="3" fontId="47" fillId="0" borderId="31" xfId="0" applyNumberFormat="1" applyFont="1" applyFill="1" applyBorder="1" applyAlignment="1">
      <alignment horizontal="center" vertical="center"/>
    </xf>
    <xf numFmtId="4" fontId="23" fillId="0" borderId="94" xfId="0" applyNumberFormat="1" applyFont="1" applyFill="1" applyBorder="1" applyAlignment="1">
      <alignment vertical="center" wrapText="1"/>
    </xf>
    <xf numFmtId="4" fontId="23" fillId="0" borderId="67" xfId="0" applyNumberFormat="1" applyFont="1" applyFill="1" applyBorder="1" applyAlignment="1">
      <alignment horizontal="right" vertical="center"/>
    </xf>
    <xf numFmtId="4" fontId="23" fillId="50" borderId="67" xfId="0" applyNumberFormat="1" applyFont="1" applyFill="1" applyBorder="1" applyAlignment="1">
      <alignment horizontal="right" vertical="center"/>
    </xf>
    <xf numFmtId="3" fontId="47" fillId="0" borderId="21" xfId="0" applyNumberFormat="1" applyFont="1" applyFill="1" applyBorder="1" applyAlignment="1">
      <alignment horizontal="center" vertical="center"/>
    </xf>
    <xf numFmtId="4" fontId="23" fillId="0" borderId="32" xfId="0" applyNumberFormat="1" applyFont="1" applyFill="1" applyBorder="1" applyAlignment="1">
      <alignment vertical="center" wrapText="1"/>
    </xf>
    <xf numFmtId="0" fontId="40" fillId="53" borderId="17" xfId="0" applyFont="1" applyFill="1" applyBorder="1" applyAlignment="1">
      <alignment horizontal="center" vertical="center"/>
    </xf>
    <xf numFmtId="0" fontId="40" fillId="53" borderId="27" xfId="0" applyFont="1" applyFill="1" applyBorder="1" applyAlignment="1">
      <alignment horizontal="center" vertical="center"/>
    </xf>
    <xf numFmtId="0" fontId="40" fillId="53" borderId="30" xfId="0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0" fontId="28" fillId="50" borderId="56" xfId="0" applyFont="1" applyFill="1" applyBorder="1" applyAlignment="1">
      <alignment vertical="center" wrapText="1"/>
    </xf>
    <xf numFmtId="0" fontId="47" fillId="0" borderId="77" xfId="0" applyFont="1" applyFill="1" applyBorder="1" applyAlignment="1">
      <alignment horizontal="center" vertical="center"/>
    </xf>
    <xf numFmtId="49" fontId="47" fillId="0" borderId="96" xfId="0" applyNumberFormat="1" applyFont="1" applyFill="1" applyBorder="1" applyAlignment="1">
      <alignment horizontal="center" vertical="center"/>
    </xf>
    <xf numFmtId="0" fontId="30" fillId="50" borderId="89" xfId="0" applyFont="1" applyFill="1" applyBorder="1" applyAlignment="1">
      <alignment vertical="center"/>
    </xf>
    <xf numFmtId="49" fontId="47" fillId="0" borderId="64" xfId="0" applyNumberFormat="1" applyFont="1" applyFill="1" applyBorder="1" applyAlignment="1">
      <alignment horizontal="center" vertical="center"/>
    </xf>
    <xf numFmtId="4" fontId="30" fillId="0" borderId="89" xfId="0" applyNumberFormat="1" applyFont="1" applyFill="1" applyBorder="1" applyAlignment="1">
      <alignment horizontal="right" vertical="center"/>
    </xf>
    <xf numFmtId="0" fontId="45" fillId="0" borderId="76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2" fontId="67" fillId="0" borderId="0" xfId="0" applyNumberFormat="1" applyFont="1" applyAlignment="1">
      <alignment vertical="center" wrapText="1"/>
    </xf>
    <xf numFmtId="4" fontId="40" fillId="0" borderId="0" xfId="0" applyNumberFormat="1" applyFont="1" applyFill="1" applyAlignment="1">
      <alignment vertical="center"/>
    </xf>
    <xf numFmtId="4" fontId="92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 vertical="center"/>
    </xf>
    <xf numFmtId="4" fontId="93" fillId="0" borderId="0" xfId="0" applyNumberFormat="1" applyFont="1" applyFill="1" applyAlignment="1">
      <alignment horizontal="right" vertical="center"/>
    </xf>
    <xf numFmtId="4" fontId="41" fillId="0" borderId="0" xfId="0" applyNumberFormat="1" applyFont="1" applyFill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4" fontId="69" fillId="0" borderId="87" xfId="0" applyNumberFormat="1" applyFont="1" applyFill="1" applyBorder="1" applyAlignment="1">
      <alignment horizontal="right" vertical="center"/>
    </xf>
    <xf numFmtId="4" fontId="69" fillId="0" borderId="13" xfId="0" applyNumberFormat="1" applyFont="1" applyFill="1" applyBorder="1" applyAlignment="1">
      <alignment horizontal="right" vertical="center"/>
    </xf>
    <xf numFmtId="4" fontId="69" fillId="0" borderId="1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4" fontId="40" fillId="0" borderId="12" xfId="0" applyNumberFormat="1" applyFont="1" applyBorder="1" applyAlignment="1">
      <alignment vertical="center"/>
    </xf>
    <xf numFmtId="4" fontId="66" fillId="35" borderId="87" xfId="0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/>
    </xf>
    <xf numFmtId="4" fontId="33" fillId="0" borderId="12" xfId="0" applyNumberFormat="1" applyFont="1" applyBorder="1" applyAlignment="1">
      <alignment/>
    </xf>
    <xf numFmtId="0" fontId="40" fillId="0" borderId="12" xfId="0" applyFont="1" applyBorder="1" applyAlignment="1">
      <alignment/>
    </xf>
    <xf numFmtId="4" fontId="28" fillId="0" borderId="12" xfId="0" applyNumberFormat="1" applyFont="1" applyFill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4" fontId="41" fillId="0" borderId="12" xfId="0" applyNumberFormat="1" applyFont="1" applyBorder="1" applyAlignment="1">
      <alignment vertical="center"/>
    </xf>
    <xf numFmtId="4" fontId="33" fillId="0" borderId="12" xfId="0" applyNumberFormat="1" applyFont="1" applyBorder="1" applyAlignment="1">
      <alignment vertical="center"/>
    </xf>
    <xf numFmtId="0" fontId="96" fillId="0" borderId="12" xfId="0" applyFont="1" applyBorder="1" applyAlignment="1">
      <alignment/>
    </xf>
    <xf numFmtId="4" fontId="96" fillId="0" borderId="12" xfId="0" applyNumberFormat="1" applyFont="1" applyBorder="1" applyAlignment="1">
      <alignment/>
    </xf>
    <xf numFmtId="0" fontId="47" fillId="50" borderId="79" xfId="0" applyFont="1" applyFill="1" applyBorder="1" applyAlignment="1">
      <alignment vertical="center"/>
    </xf>
    <xf numFmtId="0" fontId="47" fillId="50" borderId="66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201" fontId="33" fillId="0" borderId="12" xfId="0" applyNumberFormat="1" applyFont="1" applyBorder="1" applyAlignment="1">
      <alignment vertical="center"/>
    </xf>
    <xf numFmtId="4" fontId="67" fillId="0" borderId="0" xfId="0" applyNumberFormat="1" applyFont="1" applyAlignment="1">
      <alignment vertical="center"/>
    </xf>
    <xf numFmtId="49" fontId="47" fillId="0" borderId="22" xfId="0" applyNumberFormat="1" applyFont="1" applyFill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/>
    </xf>
    <xf numFmtId="4" fontId="33" fillId="0" borderId="0" xfId="0" applyNumberFormat="1" applyFont="1" applyBorder="1" applyAlignment="1">
      <alignment vertical="center"/>
    </xf>
    <xf numFmtId="0" fontId="98" fillId="0" borderId="14" xfId="0" applyFont="1" applyFill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4" fontId="40" fillId="0" borderId="14" xfId="0" applyNumberFormat="1" applyFont="1" applyBorder="1" applyAlignment="1">
      <alignment vertical="center"/>
    </xf>
    <xf numFmtId="4" fontId="23" fillId="0" borderId="15" xfId="0" applyNumberFormat="1" applyFont="1" applyFill="1" applyBorder="1" applyAlignment="1">
      <alignment vertical="center" wrapText="1"/>
    </xf>
    <xf numFmtId="0" fontId="87" fillId="0" borderId="0" xfId="0" applyFont="1" applyFill="1" applyAlignment="1">
      <alignment vertical="center"/>
    </xf>
    <xf numFmtId="4" fontId="40" fillId="0" borderId="39" xfId="0" applyNumberFormat="1" applyFont="1" applyFill="1" applyBorder="1" applyAlignment="1">
      <alignment vertical="center"/>
    </xf>
    <xf numFmtId="4" fontId="23" fillId="0" borderId="48" xfId="0" applyNumberFormat="1" applyFont="1" applyFill="1" applyBorder="1" applyAlignment="1">
      <alignment horizontal="right" vertical="center"/>
    </xf>
    <xf numFmtId="0" fontId="40" fillId="0" borderId="12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3" fontId="22" fillId="55" borderId="53" xfId="0" applyNumberFormat="1" applyFont="1" applyFill="1" applyBorder="1" applyAlignment="1">
      <alignment horizontal="center"/>
    </xf>
    <xf numFmtId="0" fontId="22" fillId="55" borderId="40" xfId="0" applyFont="1" applyFill="1" applyBorder="1" applyAlignment="1">
      <alignment horizontal="center"/>
    </xf>
    <xf numFmtId="49" fontId="35" fillId="55" borderId="40" xfId="0" applyNumberFormat="1" applyFont="1" applyFill="1" applyBorder="1" applyAlignment="1">
      <alignment horizontal="center"/>
    </xf>
    <xf numFmtId="49" fontId="22" fillId="55" borderId="40" xfId="0" applyNumberFormat="1" applyFont="1" applyFill="1" applyBorder="1" applyAlignment="1">
      <alignment horizontal="center"/>
    </xf>
    <xf numFmtId="49" fontId="22" fillId="55" borderId="45" xfId="0" applyNumberFormat="1" applyFont="1" applyFill="1" applyBorder="1" applyAlignment="1">
      <alignment horizontal="center"/>
    </xf>
    <xf numFmtId="3" fontId="22" fillId="55" borderId="53" xfId="0" applyNumberFormat="1" applyFont="1" applyFill="1" applyBorder="1" applyAlignment="1">
      <alignment horizontal="center"/>
    </xf>
    <xf numFmtId="0" fontId="31" fillId="55" borderId="40" xfId="0" applyFont="1" applyFill="1" applyBorder="1" applyAlignment="1">
      <alignment horizontal="center"/>
    </xf>
    <xf numFmtId="3" fontId="22" fillId="55" borderId="53" xfId="0" applyNumberFormat="1" applyFont="1" applyFill="1" applyBorder="1" applyAlignment="1">
      <alignment horizontal="center" vertical="center"/>
    </xf>
    <xf numFmtId="0" fontId="31" fillId="55" borderId="40" xfId="0" applyFont="1" applyFill="1" applyBorder="1" applyAlignment="1">
      <alignment horizontal="center" vertical="center"/>
    </xf>
    <xf numFmtId="49" fontId="35" fillId="55" borderId="40" xfId="0" applyNumberFormat="1" applyFont="1" applyFill="1" applyBorder="1" applyAlignment="1">
      <alignment horizontal="center" vertical="center"/>
    </xf>
    <xf numFmtId="49" fontId="22" fillId="55" borderId="40" xfId="0" applyNumberFormat="1" applyFont="1" applyFill="1" applyBorder="1" applyAlignment="1">
      <alignment horizontal="center" vertical="center"/>
    </xf>
    <xf numFmtId="49" fontId="22" fillId="55" borderId="45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3" fillId="50" borderId="32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 vertical="center"/>
    </xf>
    <xf numFmtId="0" fontId="124" fillId="21" borderId="0" xfId="0" applyFont="1" applyFill="1" applyBorder="1" applyAlignment="1">
      <alignment/>
    </xf>
    <xf numFmtId="4" fontId="40" fillId="0" borderId="0" xfId="0" applyNumberFormat="1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right" vertical="center" wrapText="1"/>
    </xf>
    <xf numFmtId="4" fontId="29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right" vertical="center"/>
    </xf>
    <xf numFmtId="4" fontId="30" fillId="0" borderId="0" xfId="0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9" fontId="91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0" fontId="40" fillId="0" borderId="21" xfId="0" applyFont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 vertical="center"/>
    </xf>
    <xf numFmtId="4" fontId="28" fillId="0" borderId="60" xfId="0" applyNumberFormat="1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vertical="center" wrapText="1"/>
    </xf>
    <xf numFmtId="3" fontId="39" fillId="55" borderId="53" xfId="0" applyNumberFormat="1" applyFont="1" applyFill="1" applyBorder="1" applyAlignment="1">
      <alignment horizontal="center"/>
    </xf>
    <xf numFmtId="0" fontId="41" fillId="55" borderId="40" xfId="0" applyFont="1" applyFill="1" applyBorder="1" applyAlignment="1">
      <alignment horizontal="center"/>
    </xf>
    <xf numFmtId="49" fontId="91" fillId="55" borderId="40" xfId="0" applyNumberFormat="1" applyFont="1" applyFill="1" applyBorder="1" applyAlignment="1">
      <alignment horizontal="center"/>
    </xf>
    <xf numFmtId="49" fontId="39" fillId="55" borderId="45" xfId="0" applyNumberFormat="1" applyFont="1" applyFill="1" applyBorder="1" applyAlignment="1">
      <alignment horizontal="center"/>
    </xf>
    <xf numFmtId="0" fontId="40" fillId="7" borderId="69" xfId="0" applyFont="1" applyFill="1" applyBorder="1" applyAlignment="1">
      <alignment vertical="center"/>
    </xf>
    <xf numFmtId="4" fontId="82" fillId="7" borderId="33" xfId="0" applyNumberFormat="1" applyFont="1" applyFill="1" applyBorder="1" applyAlignment="1">
      <alignment vertical="center"/>
    </xf>
    <xf numFmtId="4" fontId="82" fillId="0" borderId="0" xfId="0" applyNumberFormat="1" applyFont="1" applyFill="1" applyBorder="1" applyAlignment="1">
      <alignment vertical="center"/>
    </xf>
    <xf numFmtId="0" fontId="82" fillId="14" borderId="12" xfId="0" applyFont="1" applyFill="1" applyBorder="1" applyAlignment="1">
      <alignment horizontal="center" vertical="center"/>
    </xf>
    <xf numFmtId="0" fontId="82" fillId="14" borderId="14" xfId="0" applyFont="1" applyFill="1" applyBorder="1" applyAlignment="1">
      <alignment vertical="center"/>
    </xf>
    <xf numFmtId="0" fontId="40" fillId="14" borderId="15" xfId="0" applyFont="1" applyFill="1" applyBorder="1" applyAlignment="1">
      <alignment vertical="center"/>
    </xf>
    <xf numFmtId="4" fontId="41" fillId="14" borderId="15" xfId="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49" fontId="82" fillId="35" borderId="21" xfId="0" applyNumberFormat="1" applyFont="1" applyFill="1" applyBorder="1" applyAlignment="1">
      <alignment horizontal="center" vertical="center"/>
    </xf>
    <xf numFmtId="49" fontId="41" fillId="35" borderId="12" xfId="0" applyNumberFormat="1" applyFont="1" applyFill="1" applyBorder="1" applyAlignment="1">
      <alignment horizontal="left" vertical="center"/>
    </xf>
    <xf numFmtId="0" fontId="41" fillId="35" borderId="15" xfId="0" applyFont="1" applyFill="1" applyBorder="1" applyAlignment="1">
      <alignment vertical="center"/>
    </xf>
    <xf numFmtId="4" fontId="41" fillId="35" borderId="15" xfId="0" applyNumberFormat="1" applyFont="1" applyFill="1" applyBorder="1" applyAlignment="1">
      <alignment horizontal="right" vertical="center"/>
    </xf>
    <xf numFmtId="4" fontId="41" fillId="0" borderId="0" xfId="0" applyNumberFormat="1" applyFont="1" applyFill="1" applyBorder="1" applyAlignment="1">
      <alignment horizontal="right" vertical="center"/>
    </xf>
    <xf numFmtId="0" fontId="40" fillId="0" borderId="22" xfId="0" applyFont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/>
    </xf>
    <xf numFmtId="0" fontId="40" fillId="50" borderId="76" xfId="0" applyFont="1" applyFill="1" applyBorder="1" applyAlignment="1">
      <alignment vertical="center"/>
    </xf>
    <xf numFmtId="4" fontId="40" fillId="0" borderId="15" xfId="0" applyNumberFormat="1" applyFont="1" applyFill="1" applyBorder="1" applyAlignment="1">
      <alignment horizontal="right" vertical="center"/>
    </xf>
    <xf numFmtId="4" fontId="40" fillId="0" borderId="0" xfId="0" applyNumberFormat="1" applyFont="1" applyFill="1" applyBorder="1" applyAlignment="1">
      <alignment horizontal="right" vertical="center"/>
    </xf>
    <xf numFmtId="49" fontId="82" fillId="35" borderId="12" xfId="0" applyNumberFormat="1" applyFont="1" applyFill="1" applyBorder="1" applyAlignment="1">
      <alignment horizontal="center" vertical="center"/>
    </xf>
    <xf numFmtId="49" fontId="41" fillId="35" borderId="72" xfId="0" applyNumberFormat="1" applyFont="1" applyFill="1" applyBorder="1" applyAlignment="1">
      <alignment horizontal="left" vertical="center"/>
    </xf>
    <xf numFmtId="49" fontId="40" fillId="0" borderId="21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82" fillId="14" borderId="29" xfId="0" applyFont="1" applyFill="1" applyBorder="1" applyAlignment="1">
      <alignment horizontal="center" vertical="center"/>
    </xf>
    <xf numFmtId="0" fontId="82" fillId="14" borderId="35" xfId="0" applyFont="1" applyFill="1" applyBorder="1" applyAlignment="1">
      <alignment vertical="center"/>
    </xf>
    <xf numFmtId="0" fontId="40" fillId="14" borderId="76" xfId="0" applyFont="1" applyFill="1" applyBorder="1" applyAlignment="1">
      <alignment vertical="center"/>
    </xf>
    <xf numFmtId="4" fontId="41" fillId="14" borderId="76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 wrapText="1"/>
    </xf>
    <xf numFmtId="0" fontId="40" fillId="0" borderId="31" xfId="0" applyFont="1" applyBorder="1" applyAlignment="1">
      <alignment horizontal="center" vertical="center"/>
    </xf>
    <xf numFmtId="49" fontId="40" fillId="0" borderId="31" xfId="0" applyNumberFormat="1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vertical="center" wrapText="1"/>
    </xf>
    <xf numFmtId="4" fontId="40" fillId="0" borderId="78" xfId="0" applyNumberFormat="1" applyFont="1" applyFill="1" applyBorder="1" applyAlignment="1">
      <alignment horizontal="right" vertical="center"/>
    </xf>
    <xf numFmtId="4" fontId="28" fillId="0" borderId="66" xfId="0" applyNumberFormat="1" applyFont="1" applyFill="1" applyBorder="1" applyAlignment="1">
      <alignment horizontal="right" vertical="center"/>
    </xf>
    <xf numFmtId="4" fontId="40" fillId="0" borderId="44" xfId="0" applyNumberFormat="1" applyFont="1" applyFill="1" applyBorder="1" applyAlignment="1">
      <alignment vertical="center"/>
    </xf>
    <xf numFmtId="0" fontId="67" fillId="0" borderId="32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4" fontId="33" fillId="0" borderId="21" xfId="0" applyNumberFormat="1" applyFont="1" applyBorder="1" applyAlignment="1">
      <alignment vertical="center"/>
    </xf>
    <xf numFmtId="0" fontId="23" fillId="50" borderId="14" xfId="0" applyFont="1" applyFill="1" applyBorder="1" applyAlignment="1">
      <alignment vertical="center" wrapText="1"/>
    </xf>
    <xf numFmtId="0" fontId="74" fillId="0" borderId="0" xfId="0" applyFont="1" applyBorder="1" applyAlignment="1">
      <alignment vertical="center"/>
    </xf>
    <xf numFmtId="201" fontId="74" fillId="0" borderId="0" xfId="0" applyNumberFormat="1" applyFont="1" applyBorder="1" applyAlignment="1">
      <alignment vertical="center"/>
    </xf>
    <xf numFmtId="0" fontId="99" fillId="0" borderId="0" xfId="0" applyFont="1" applyAlignment="1">
      <alignment vertical="center"/>
    </xf>
    <xf numFmtId="0" fontId="23" fillId="0" borderId="35" xfId="0" applyFont="1" applyFill="1" applyBorder="1" applyAlignment="1">
      <alignment vertical="center" wrapText="1"/>
    </xf>
    <xf numFmtId="0" fontId="67" fillId="0" borderId="12" xfId="0" applyFont="1" applyBorder="1" applyAlignment="1">
      <alignment/>
    </xf>
    <xf numFmtId="4" fontId="67" fillId="55" borderId="12" xfId="0" applyNumberFormat="1" applyFont="1" applyFill="1" applyBorder="1" applyAlignment="1">
      <alignment vertical="center"/>
    </xf>
    <xf numFmtId="4" fontId="67" fillId="0" borderId="12" xfId="0" applyNumberFormat="1" applyFont="1" applyBorder="1" applyAlignment="1">
      <alignment vertical="center"/>
    </xf>
    <xf numFmtId="4" fontId="100" fillId="52" borderId="12" xfId="0" applyNumberFormat="1" applyFont="1" applyFill="1" applyBorder="1" applyAlignment="1">
      <alignment/>
    </xf>
    <xf numFmtId="4" fontId="67" fillId="0" borderId="12" xfId="0" applyNumberFormat="1" applyFont="1" applyFill="1" applyBorder="1" applyAlignment="1">
      <alignment vertical="center"/>
    </xf>
    <xf numFmtId="4" fontId="101" fillId="55" borderId="12" xfId="0" applyNumberFormat="1" applyFont="1" applyFill="1" applyBorder="1" applyAlignment="1">
      <alignment vertical="center"/>
    </xf>
    <xf numFmtId="4" fontId="101" fillId="57" borderId="12" xfId="0" applyNumberFormat="1" applyFont="1" applyFill="1" applyBorder="1" applyAlignment="1">
      <alignment vertical="center"/>
    </xf>
    <xf numFmtId="4" fontId="102" fillId="52" borderId="12" xfId="0" applyNumberFormat="1" applyFont="1" applyFill="1" applyBorder="1" applyAlignment="1">
      <alignment horizontal="right" vertical="center"/>
    </xf>
    <xf numFmtId="4" fontId="101" fillId="55" borderId="29" xfId="0" applyNumberFormat="1" applyFont="1" applyFill="1" applyBorder="1" applyAlignment="1">
      <alignment horizontal="center" vertical="center" wrapText="1"/>
    </xf>
    <xf numFmtId="4" fontId="101" fillId="57" borderId="29" xfId="0" applyNumberFormat="1" applyFont="1" applyFill="1" applyBorder="1" applyAlignment="1">
      <alignment horizontal="center" vertical="center" wrapText="1"/>
    </xf>
    <xf numFmtId="0" fontId="102" fillId="52" borderId="29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201" fontId="76" fillId="0" borderId="0" xfId="0" applyNumberFormat="1" applyFont="1" applyBorder="1" applyAlignment="1">
      <alignment vertical="center"/>
    </xf>
    <xf numFmtId="201" fontId="76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201" fontId="81" fillId="0" borderId="0" xfId="0" applyNumberFormat="1" applyFont="1" applyBorder="1" applyAlignment="1">
      <alignment vertical="center"/>
    </xf>
    <xf numFmtId="0" fontId="103" fillId="0" borderId="0" xfId="0" applyFont="1" applyAlignment="1">
      <alignment vertical="center" wrapText="1"/>
    </xf>
    <xf numFmtId="0" fontId="39" fillId="0" borderId="0" xfId="0" applyFont="1" applyBorder="1" applyAlignment="1">
      <alignment vertical="center"/>
    </xf>
    <xf numFmtId="4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20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203" fontId="39" fillId="0" borderId="0" xfId="0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49" fontId="21" fillId="36" borderId="54" xfId="0" applyNumberFormat="1" applyFont="1" applyFill="1" applyBorder="1" applyAlignment="1">
      <alignment horizontal="center" vertical="center"/>
    </xf>
    <xf numFmtId="49" fontId="21" fillId="36" borderId="19" xfId="0" applyNumberFormat="1" applyFont="1" applyFill="1" applyBorder="1" applyAlignment="1">
      <alignment horizontal="center" vertical="center"/>
    </xf>
    <xf numFmtId="49" fontId="21" fillId="36" borderId="110" xfId="0" applyNumberFormat="1" applyFont="1" applyFill="1" applyBorder="1" applyAlignment="1">
      <alignment horizontal="center" vertical="center"/>
    </xf>
    <xf numFmtId="49" fontId="21" fillId="36" borderId="115" xfId="0" applyNumberFormat="1" applyFont="1" applyFill="1" applyBorder="1" applyAlignment="1">
      <alignment horizontal="center" vertical="center"/>
    </xf>
    <xf numFmtId="49" fontId="21" fillId="36" borderId="96" xfId="0" applyNumberFormat="1" applyFont="1" applyFill="1" applyBorder="1" applyAlignment="1">
      <alignment horizontal="center" vertical="center"/>
    </xf>
    <xf numFmtId="49" fontId="21" fillId="36" borderId="78" xfId="0" applyNumberFormat="1" applyFont="1" applyFill="1" applyBorder="1" applyAlignment="1">
      <alignment horizontal="center" vertical="center"/>
    </xf>
    <xf numFmtId="0" fontId="48" fillId="36" borderId="92" xfId="0" applyFont="1" applyFill="1" applyBorder="1" applyAlignment="1">
      <alignment horizontal="center" vertical="center"/>
    </xf>
    <xf numFmtId="0" fontId="48" fillId="36" borderId="110" xfId="0" applyFont="1" applyFill="1" applyBorder="1" applyAlignment="1">
      <alignment horizontal="center" vertical="center"/>
    </xf>
    <xf numFmtId="0" fontId="48" fillId="36" borderId="94" xfId="0" applyFont="1" applyFill="1" applyBorder="1" applyAlignment="1">
      <alignment horizontal="center" vertical="center"/>
    </xf>
    <xf numFmtId="0" fontId="48" fillId="36" borderId="78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 textRotation="90"/>
    </xf>
    <xf numFmtId="0" fontId="25" fillId="36" borderId="86" xfId="0" applyFont="1" applyFill="1" applyBorder="1" applyAlignment="1">
      <alignment horizontal="center" vertical="center" textRotation="90"/>
    </xf>
    <xf numFmtId="49" fontId="25" fillId="36" borderId="90" xfId="0" applyNumberFormat="1" applyFont="1" applyFill="1" applyBorder="1" applyAlignment="1">
      <alignment horizontal="center" vertical="center" textRotation="90"/>
    </xf>
    <xf numFmtId="49" fontId="25" fillId="36" borderId="77" xfId="0" applyNumberFormat="1" applyFont="1" applyFill="1" applyBorder="1" applyAlignment="1">
      <alignment horizontal="center" vertical="center" textRotation="90"/>
    </xf>
    <xf numFmtId="49" fontId="25" fillId="21" borderId="116" xfId="0" applyNumberFormat="1" applyFont="1" applyFill="1" applyBorder="1" applyAlignment="1">
      <alignment horizontal="center" vertical="center"/>
    </xf>
    <xf numFmtId="49" fontId="25" fillId="21" borderId="117" xfId="0" applyNumberFormat="1" applyFont="1" applyFill="1" applyBorder="1" applyAlignment="1">
      <alignment horizontal="center" vertical="center"/>
    </xf>
    <xf numFmtId="49" fontId="25" fillId="21" borderId="118" xfId="0" applyNumberFormat="1" applyFont="1" applyFill="1" applyBorder="1" applyAlignment="1">
      <alignment horizontal="center" vertical="center"/>
    </xf>
    <xf numFmtId="49" fontId="25" fillId="19" borderId="43" xfId="0" applyNumberFormat="1" applyFont="1" applyFill="1" applyBorder="1" applyAlignment="1">
      <alignment horizontal="center" vertical="center"/>
    </xf>
    <xf numFmtId="49" fontId="25" fillId="19" borderId="55" xfId="0" applyNumberFormat="1" applyFont="1" applyFill="1" applyBorder="1" applyAlignment="1">
      <alignment horizontal="center" vertical="center"/>
    </xf>
    <xf numFmtId="49" fontId="25" fillId="19" borderId="46" xfId="0" applyNumberFormat="1" applyFont="1" applyFill="1" applyBorder="1" applyAlignment="1">
      <alignment horizontal="center" vertical="center"/>
    </xf>
    <xf numFmtId="0" fontId="67" fillId="0" borderId="93" xfId="0" applyFont="1" applyBorder="1" applyAlignment="1">
      <alignment horizontal="left" wrapText="1"/>
    </xf>
    <xf numFmtId="0" fontId="67" fillId="0" borderId="0" xfId="0" applyFont="1" applyAlignment="1">
      <alignment horizontal="left" wrapText="1"/>
    </xf>
    <xf numFmtId="49" fontId="23" fillId="51" borderId="73" xfId="0" applyNumberFormat="1" applyFont="1" applyFill="1" applyBorder="1" applyAlignment="1">
      <alignment horizontal="center" vertical="center"/>
    </xf>
    <xf numFmtId="49" fontId="23" fillId="51" borderId="70" xfId="0" applyNumberFormat="1" applyFont="1" applyFill="1" applyBorder="1" applyAlignment="1">
      <alignment horizontal="center" vertical="center"/>
    </xf>
    <xf numFmtId="49" fontId="23" fillId="51" borderId="64" xfId="0" applyNumberFormat="1" applyFont="1" applyFill="1" applyBorder="1" applyAlignment="1">
      <alignment horizontal="center" vertical="center"/>
    </xf>
    <xf numFmtId="49" fontId="35" fillId="36" borderId="54" xfId="0" applyNumberFormat="1" applyFont="1" applyFill="1" applyBorder="1" applyAlignment="1">
      <alignment horizontal="left" vertical="center"/>
    </xf>
    <xf numFmtId="0" fontId="36" fillId="36" borderId="19" xfId="0" applyFont="1" applyFill="1" applyBorder="1" applyAlignment="1">
      <alignment vertical="center"/>
    </xf>
    <xf numFmtId="0" fontId="36" fillId="36" borderId="110" xfId="0" applyFont="1" applyFill="1" applyBorder="1" applyAlignment="1">
      <alignment vertical="center"/>
    </xf>
    <xf numFmtId="0" fontId="36" fillId="36" borderId="115" xfId="0" applyFont="1" applyFill="1" applyBorder="1" applyAlignment="1">
      <alignment vertical="center"/>
    </xf>
    <xf numFmtId="0" fontId="36" fillId="36" borderId="96" xfId="0" applyFont="1" applyFill="1" applyBorder="1" applyAlignment="1">
      <alignment vertical="center"/>
    </xf>
    <xf numFmtId="0" fontId="36" fillId="36" borderId="78" xfId="0" applyFont="1" applyFill="1" applyBorder="1" applyAlignment="1">
      <alignment vertical="center"/>
    </xf>
    <xf numFmtId="49" fontId="35" fillId="36" borderId="54" xfId="0" applyNumberFormat="1" applyFont="1" applyFill="1" applyBorder="1" applyAlignment="1">
      <alignment horizontal="center" vertical="center"/>
    </xf>
    <xf numFmtId="49" fontId="35" fillId="36" borderId="19" xfId="0" applyNumberFormat="1" applyFont="1" applyFill="1" applyBorder="1" applyAlignment="1">
      <alignment horizontal="center" vertical="center"/>
    </xf>
    <xf numFmtId="49" fontId="35" fillId="36" borderId="110" xfId="0" applyNumberFormat="1" applyFont="1" applyFill="1" applyBorder="1" applyAlignment="1">
      <alignment horizontal="center" vertical="center"/>
    </xf>
    <xf numFmtId="49" fontId="35" fillId="36" borderId="115" xfId="0" applyNumberFormat="1" applyFont="1" applyFill="1" applyBorder="1" applyAlignment="1">
      <alignment horizontal="center" vertical="center"/>
    </xf>
    <xf numFmtId="49" fontId="35" fillId="36" borderId="96" xfId="0" applyNumberFormat="1" applyFont="1" applyFill="1" applyBorder="1" applyAlignment="1">
      <alignment horizontal="center" vertical="center"/>
    </xf>
    <xf numFmtId="49" fontId="35" fillId="36" borderId="78" xfId="0" applyNumberFormat="1" applyFont="1" applyFill="1" applyBorder="1" applyAlignment="1">
      <alignment horizontal="center" vertical="center"/>
    </xf>
    <xf numFmtId="0" fontId="48" fillId="36" borderId="119" xfId="0" applyFont="1" applyFill="1" applyBorder="1" applyAlignment="1">
      <alignment horizontal="center" vertical="center"/>
    </xf>
    <xf numFmtId="0" fontId="48" fillId="36" borderId="59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center" vertical="center" textRotation="90"/>
    </xf>
    <xf numFmtId="0" fontId="28" fillId="36" borderId="120" xfId="0" applyFont="1" applyFill="1" applyBorder="1" applyAlignment="1">
      <alignment horizontal="center" vertical="center" textRotation="90"/>
    </xf>
    <xf numFmtId="49" fontId="28" fillId="36" borderId="90" xfId="0" applyNumberFormat="1" applyFont="1" applyFill="1" applyBorder="1" applyAlignment="1">
      <alignment horizontal="center" vertical="center" textRotation="90"/>
    </xf>
    <xf numFmtId="49" fontId="28" fillId="36" borderId="25" xfId="0" applyNumberFormat="1" applyFont="1" applyFill="1" applyBorder="1" applyAlignment="1">
      <alignment horizontal="center" vertical="center" textRotation="90"/>
    </xf>
    <xf numFmtId="0" fontId="27" fillId="36" borderId="119" xfId="0" applyFont="1" applyFill="1" applyBorder="1" applyAlignment="1">
      <alignment horizontal="center" vertical="center"/>
    </xf>
    <xf numFmtId="0" fontId="27" fillId="36" borderId="59" xfId="0" applyFont="1" applyFill="1" applyBorder="1" applyAlignment="1">
      <alignment horizontal="center" vertical="center"/>
    </xf>
    <xf numFmtId="49" fontId="64" fillId="36" borderId="111" xfId="0" applyNumberFormat="1" applyFont="1" applyFill="1" applyBorder="1" applyAlignment="1">
      <alignment horizontal="left"/>
    </xf>
    <xf numFmtId="49" fontId="64" fillId="36" borderId="26" xfId="0" applyNumberFormat="1" applyFont="1" applyFill="1" applyBorder="1" applyAlignment="1">
      <alignment horizontal="left"/>
    </xf>
    <xf numFmtId="0" fontId="67" fillId="36" borderId="27" xfId="0" applyFont="1" applyFill="1" applyBorder="1" applyAlignment="1">
      <alignment horizontal="center" vertical="center" textRotation="90"/>
    </xf>
    <xf numFmtId="0" fontId="67" fillId="36" borderId="120" xfId="0" applyFont="1" applyFill="1" applyBorder="1" applyAlignment="1">
      <alignment horizontal="center" vertical="center" textRotation="90"/>
    </xf>
    <xf numFmtId="49" fontId="24" fillId="36" borderId="44" xfId="0" applyNumberFormat="1" applyFont="1" applyFill="1" applyBorder="1" applyAlignment="1">
      <alignment horizontal="center" vertical="center"/>
    </xf>
    <xf numFmtId="49" fontId="24" fillId="36" borderId="25" xfId="0" applyNumberFormat="1" applyFont="1" applyFill="1" applyBorder="1" applyAlignment="1">
      <alignment horizontal="center" vertical="center"/>
    </xf>
    <xf numFmtId="0" fontId="23" fillId="36" borderId="49" xfId="0" applyFont="1" applyFill="1" applyBorder="1" applyAlignment="1">
      <alignment horizontal="center" vertical="center"/>
    </xf>
    <xf numFmtId="0" fontId="23" fillId="36" borderId="59" xfId="0" applyFont="1" applyFill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49" fontId="125" fillId="36" borderId="111" xfId="0" applyNumberFormat="1" applyFont="1" applyFill="1" applyBorder="1" applyAlignment="1">
      <alignment horizontal="left"/>
    </xf>
    <xf numFmtId="49" fontId="125" fillId="36" borderId="26" xfId="0" applyNumberFormat="1" applyFont="1" applyFill="1" applyBorder="1" applyAlignment="1">
      <alignment horizontal="left"/>
    </xf>
    <xf numFmtId="49" fontId="64" fillId="36" borderId="68" xfId="0" applyNumberFormat="1" applyFont="1" applyFill="1" applyBorder="1" applyAlignment="1">
      <alignment horizontal="left"/>
    </xf>
    <xf numFmtId="0" fontId="33" fillId="0" borderId="12" xfId="0" applyFont="1" applyBorder="1" applyAlignment="1">
      <alignment horizontal="center" vertical="center"/>
    </xf>
    <xf numFmtId="49" fontId="125" fillId="36" borderId="68" xfId="0" applyNumberFormat="1" applyFont="1" applyFill="1" applyBorder="1" applyAlignment="1">
      <alignment horizontal="left"/>
    </xf>
    <xf numFmtId="4" fontId="33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30" fillId="36" borderId="121" xfId="0" applyFont="1" applyFill="1" applyBorder="1" applyAlignment="1">
      <alignment horizontal="center"/>
    </xf>
    <xf numFmtId="0" fontId="40" fillId="0" borderId="26" xfId="0" applyFont="1" applyBorder="1" applyAlignment="1">
      <alignment/>
    </xf>
    <xf numFmtId="0" fontId="40" fillId="0" borderId="68" xfId="0" applyFont="1" applyBorder="1" applyAlignment="1">
      <alignment/>
    </xf>
    <xf numFmtId="49" fontId="25" fillId="0" borderId="121" xfId="0" applyNumberFormat="1" applyFont="1" applyFill="1" applyBorder="1" applyAlignment="1">
      <alignment horizontal="center" vertical="center"/>
    </xf>
    <xf numFmtId="49" fontId="25" fillId="0" borderId="122" xfId="0" applyNumberFormat="1" applyFont="1" applyFill="1" applyBorder="1" applyAlignment="1">
      <alignment horizontal="center" vertical="center"/>
    </xf>
    <xf numFmtId="49" fontId="25" fillId="0" borderId="32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59" fillId="0" borderId="53" xfId="0" applyNumberFormat="1" applyFont="1" applyFill="1" applyBorder="1" applyAlignment="1">
      <alignment horizontal="center" vertical="center" textRotation="90"/>
    </xf>
    <xf numFmtId="49" fontId="59" fillId="0" borderId="40" xfId="0" applyNumberFormat="1" applyFont="1" applyFill="1" applyBorder="1" applyAlignment="1">
      <alignment horizontal="center" vertical="center" textRotation="90"/>
    </xf>
    <xf numFmtId="49" fontId="59" fillId="0" borderId="67" xfId="0" applyNumberFormat="1" applyFont="1" applyFill="1" applyBorder="1" applyAlignment="1">
      <alignment horizontal="center" vertical="center" textRotation="90"/>
    </xf>
    <xf numFmtId="49" fontId="73" fillId="0" borderId="53" xfId="0" applyNumberFormat="1" applyFont="1" applyFill="1" applyBorder="1" applyAlignment="1">
      <alignment horizontal="center" vertical="center" textRotation="90"/>
    </xf>
    <xf numFmtId="49" fontId="73" fillId="0" borderId="40" xfId="0" applyNumberFormat="1" applyFont="1" applyFill="1" applyBorder="1" applyAlignment="1">
      <alignment horizontal="center" vertical="center" textRotation="90"/>
    </xf>
    <xf numFmtId="49" fontId="73" fillId="0" borderId="67" xfId="0" applyNumberFormat="1" applyFont="1" applyFill="1" applyBorder="1" applyAlignment="1">
      <alignment horizontal="center" vertical="center" textRotation="90"/>
    </xf>
    <xf numFmtId="49" fontId="64" fillId="36" borderId="111" xfId="0" applyNumberFormat="1" applyFont="1" applyFill="1" applyBorder="1" applyAlignment="1">
      <alignment horizontal="left" vertical="center"/>
    </xf>
    <xf numFmtId="49" fontId="64" fillId="36" borderId="26" xfId="0" applyNumberFormat="1" applyFont="1" applyFill="1" applyBorder="1" applyAlignment="1">
      <alignment horizontal="left" vertical="center"/>
    </xf>
    <xf numFmtId="49" fontId="125" fillId="36" borderId="111" xfId="0" applyNumberFormat="1" applyFont="1" applyFill="1" applyBorder="1" applyAlignment="1">
      <alignment horizontal="left" vertical="center"/>
    </xf>
    <xf numFmtId="49" fontId="125" fillId="36" borderId="26" xfId="0" applyNumberFormat="1" applyFont="1" applyFill="1" applyBorder="1" applyAlignment="1">
      <alignment horizontal="left" vertical="center"/>
    </xf>
    <xf numFmtId="49" fontId="125" fillId="36" borderId="68" xfId="0" applyNumberFormat="1" applyFont="1" applyFill="1" applyBorder="1" applyAlignment="1">
      <alignment horizontal="left" vertical="center"/>
    </xf>
    <xf numFmtId="0" fontId="67" fillId="36" borderId="61" xfId="0" applyFont="1" applyFill="1" applyBorder="1" applyAlignment="1">
      <alignment horizontal="center" vertical="center" textRotation="90"/>
    </xf>
    <xf numFmtId="49" fontId="24" fillId="36" borderId="72" xfId="0" applyNumberFormat="1" applyFont="1" applyFill="1" applyBorder="1" applyAlignment="1">
      <alignment horizontal="center" vertical="center"/>
    </xf>
    <xf numFmtId="0" fontId="23" fillId="36" borderId="48" xfId="0" applyFont="1" applyFill="1" applyBorder="1" applyAlignment="1">
      <alignment horizontal="center" vertical="center"/>
    </xf>
    <xf numFmtId="0" fontId="30" fillId="36" borderId="81" xfId="0" applyFont="1" applyFill="1" applyBorder="1" applyAlignment="1">
      <alignment horizontal="center"/>
    </xf>
    <xf numFmtId="0" fontId="40" fillId="0" borderId="35" xfId="0" applyFont="1" applyBorder="1" applyAlignment="1">
      <alignment/>
    </xf>
    <xf numFmtId="0" fontId="40" fillId="0" borderId="76" xfId="0" applyFont="1" applyBorder="1" applyAlignment="1">
      <alignment/>
    </xf>
    <xf numFmtId="0" fontId="67" fillId="0" borderId="0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49" fontId="87" fillId="36" borderId="44" xfId="0" applyNumberFormat="1" applyFont="1" applyFill="1" applyBorder="1" applyAlignment="1">
      <alignment horizontal="center" vertical="center"/>
    </xf>
    <xf numFmtId="49" fontId="87" fillId="36" borderId="25" xfId="0" applyNumberFormat="1" applyFont="1" applyFill="1" applyBorder="1" applyAlignment="1">
      <alignment horizontal="center" vertical="center"/>
    </xf>
    <xf numFmtId="0" fontId="33" fillId="36" borderId="49" xfId="0" applyFont="1" applyFill="1" applyBorder="1" applyAlignment="1">
      <alignment horizontal="center" vertical="center"/>
    </xf>
    <xf numFmtId="0" fontId="33" fillId="36" borderId="59" xfId="0" applyFont="1" applyFill="1" applyBorder="1" applyAlignment="1">
      <alignment horizontal="center" vertical="center"/>
    </xf>
    <xf numFmtId="0" fontId="82" fillId="36" borderId="81" xfId="0" applyFont="1" applyFill="1" applyBorder="1" applyAlignment="1">
      <alignment horizontal="center"/>
    </xf>
    <xf numFmtId="0" fontId="40" fillId="0" borderId="35" xfId="0" applyFont="1" applyBorder="1" applyAlignment="1">
      <alignment/>
    </xf>
    <xf numFmtId="0" fontId="40" fillId="0" borderId="76" xfId="0" applyFont="1" applyBorder="1" applyAlignment="1">
      <alignment/>
    </xf>
    <xf numFmtId="0" fontId="26" fillId="36" borderId="111" xfId="0" applyFont="1" applyFill="1" applyBorder="1" applyAlignment="1">
      <alignment horizontal="center"/>
    </xf>
    <xf numFmtId="0" fontId="33" fillId="0" borderId="26" xfId="0" applyFont="1" applyBorder="1" applyAlignment="1">
      <alignment/>
    </xf>
    <xf numFmtId="0" fontId="26" fillId="36" borderId="121" xfId="0" applyFont="1" applyFill="1" applyBorder="1" applyAlignment="1">
      <alignment horizontal="center"/>
    </xf>
    <xf numFmtId="0" fontId="33" fillId="0" borderId="68" xfId="0" applyFont="1" applyBorder="1" applyAlignment="1">
      <alignment/>
    </xf>
    <xf numFmtId="0" fontId="40" fillId="0" borderId="12" xfId="0" applyFont="1" applyBorder="1" applyAlignment="1">
      <alignment horizontal="center" vertical="center"/>
    </xf>
    <xf numFmtId="49" fontId="27" fillId="36" borderId="54" xfId="0" applyNumberFormat="1" applyFont="1" applyFill="1" applyBorder="1" applyAlignment="1">
      <alignment horizontal="center" vertical="center" wrapText="1"/>
    </xf>
    <xf numFmtId="0" fontId="34" fillId="36" borderId="110" xfId="0" applyFont="1" applyFill="1" applyBorder="1" applyAlignment="1">
      <alignment horizontal="center" vertical="center" wrapText="1"/>
    </xf>
    <xf numFmtId="0" fontId="34" fillId="36" borderId="93" xfId="0" applyFont="1" applyFill="1" applyBorder="1" applyAlignment="1">
      <alignment horizontal="center" vertical="center" wrapText="1"/>
    </xf>
    <xf numFmtId="0" fontId="34" fillId="36" borderId="79" xfId="0" applyFont="1" applyFill="1" applyBorder="1" applyAlignment="1">
      <alignment horizontal="center" vertical="center" wrapText="1"/>
    </xf>
    <xf numFmtId="0" fontId="34" fillId="36" borderId="123" xfId="0" applyFont="1" applyFill="1" applyBorder="1" applyAlignment="1">
      <alignment horizontal="center" vertical="center" wrapText="1"/>
    </xf>
    <xf numFmtId="0" fontId="34" fillId="36" borderId="33" xfId="0" applyFont="1" applyFill="1" applyBorder="1" applyAlignment="1">
      <alignment horizontal="center" vertical="center" wrapText="1"/>
    </xf>
    <xf numFmtId="49" fontId="30" fillId="26" borderId="64" xfId="0" applyNumberFormat="1" applyFont="1" applyFill="1" applyBorder="1" applyAlignment="1">
      <alignment horizontal="center" vertical="center"/>
    </xf>
    <xf numFmtId="49" fontId="30" fillId="26" borderId="63" xfId="0" applyNumberFormat="1" applyFont="1" applyFill="1" applyBorder="1" applyAlignment="1">
      <alignment horizontal="center" vertical="center"/>
    </xf>
    <xf numFmtId="49" fontId="28" fillId="26" borderId="64" xfId="0" applyNumberFormat="1" applyFont="1" applyFill="1" applyBorder="1" applyAlignment="1">
      <alignment horizontal="center" vertical="center"/>
    </xf>
    <xf numFmtId="0" fontId="31" fillId="26" borderId="70" xfId="0" applyFont="1" applyFill="1" applyBorder="1" applyAlignment="1">
      <alignment vertical="center"/>
    </xf>
    <xf numFmtId="0" fontId="28" fillId="26" borderId="70" xfId="0" applyFont="1" applyFill="1" applyBorder="1" applyAlignment="1">
      <alignment vertical="center"/>
    </xf>
    <xf numFmtId="4" fontId="31" fillId="26" borderId="71" xfId="0" applyNumberFormat="1" applyFont="1" applyFill="1" applyBorder="1" applyAlignment="1">
      <alignment horizontal="right" vertical="center"/>
    </xf>
    <xf numFmtId="49" fontId="30" fillId="35" borderId="29" xfId="0" applyNumberFormat="1" applyFont="1" applyFill="1" applyBorder="1" applyAlignment="1">
      <alignment horizontal="center" vertical="center"/>
    </xf>
    <xf numFmtId="49" fontId="47" fillId="35" borderId="29" xfId="0" applyNumberFormat="1" applyFont="1" applyFill="1" applyBorder="1" applyAlignment="1">
      <alignment horizontal="center" vertical="center"/>
    </xf>
    <xf numFmtId="49" fontId="28" fillId="35" borderId="22" xfId="0" applyNumberFormat="1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vertical="center"/>
    </xf>
    <xf numFmtId="0" fontId="28" fillId="35" borderId="35" xfId="0" applyFont="1" applyFill="1" applyBorder="1" applyAlignment="1">
      <alignment vertical="center"/>
    </xf>
    <xf numFmtId="4" fontId="31" fillId="35" borderId="38" xfId="0" applyNumberFormat="1" applyFont="1" applyFill="1" applyBorder="1" applyAlignment="1">
      <alignment horizontal="right" vertical="center"/>
    </xf>
    <xf numFmtId="49" fontId="30" fillId="50" borderId="29" xfId="0" applyNumberFormat="1" applyFont="1" applyFill="1" applyBorder="1" applyAlignment="1">
      <alignment horizontal="center" vertical="center"/>
    </xf>
    <xf numFmtId="49" fontId="71" fillId="50" borderId="29" xfId="0" applyNumberFormat="1" applyFont="1" applyFill="1" applyBorder="1" applyAlignment="1">
      <alignment horizontal="center" vertical="center"/>
    </xf>
    <xf numFmtId="49" fontId="71" fillId="50" borderId="22" xfId="0" applyNumberFormat="1" applyFont="1" applyFill="1" applyBorder="1" applyAlignment="1">
      <alignment horizontal="center" vertical="center"/>
    </xf>
    <xf numFmtId="0" fontId="47" fillId="50" borderId="35" xfId="0" applyFont="1" applyFill="1" applyBorder="1" applyAlignment="1">
      <alignment vertical="center"/>
    </xf>
    <xf numFmtId="0" fontId="28" fillId="50" borderId="35" xfId="0" applyFont="1" applyFill="1" applyBorder="1" applyAlignment="1">
      <alignment vertical="center"/>
    </xf>
    <xf numFmtId="4" fontId="30" fillId="0" borderId="39" xfId="0" applyNumberFormat="1" applyFont="1" applyFill="1" applyBorder="1" applyAlignment="1">
      <alignment horizontal="right" vertical="center"/>
    </xf>
    <xf numFmtId="49" fontId="71" fillId="35" borderId="12" xfId="0" applyNumberFormat="1" applyFont="1" applyFill="1" applyBorder="1" applyAlignment="1">
      <alignment horizontal="center" vertical="center"/>
    </xf>
    <xf numFmtId="49" fontId="25" fillId="35" borderId="22" xfId="0" applyNumberFormat="1" applyFont="1" applyFill="1" applyBorder="1" applyAlignment="1">
      <alignment horizontal="center" vertical="center"/>
    </xf>
    <xf numFmtId="4" fontId="31" fillId="35" borderId="39" xfId="0" applyNumberFormat="1" applyFont="1" applyFill="1" applyBorder="1" applyAlignment="1">
      <alignment horizontal="right" vertical="center"/>
    </xf>
    <xf numFmtId="49" fontId="47" fillId="0" borderId="12" xfId="0" applyNumberFormat="1" applyFont="1" applyBorder="1" applyAlignment="1">
      <alignment horizontal="center" vertical="center"/>
    </xf>
    <xf numFmtId="49" fontId="71" fillId="0" borderId="12" xfId="0" applyNumberFormat="1" applyFont="1" applyBorder="1" applyAlignment="1">
      <alignment horizontal="center" vertical="center"/>
    </xf>
    <xf numFmtId="49" fontId="71" fillId="0" borderId="22" xfId="0" applyNumberFormat="1" applyFont="1" applyBorder="1" applyAlignment="1">
      <alignment horizontal="center" vertical="center"/>
    </xf>
    <xf numFmtId="0" fontId="30" fillId="50" borderId="35" xfId="0" applyFont="1" applyFill="1" applyBorder="1" applyAlignment="1">
      <alignment vertical="center"/>
    </xf>
    <xf numFmtId="0" fontId="47" fillId="0" borderId="35" xfId="0" applyFont="1" applyBorder="1" applyAlignment="1">
      <alignment vertical="center"/>
    </xf>
    <xf numFmtId="49" fontId="28" fillId="0" borderId="12" xfId="0" applyNumberFormat="1" applyFont="1" applyBorder="1" applyAlignment="1">
      <alignment horizontal="center" vertical="center"/>
    </xf>
    <xf numFmtId="49" fontId="47" fillId="35" borderId="12" xfId="0" applyNumberFormat="1" applyFont="1" applyFill="1" applyBorder="1" applyAlignment="1">
      <alignment horizontal="center" vertical="center"/>
    </xf>
    <xf numFmtId="49" fontId="47" fillId="35" borderId="22" xfId="0" applyNumberFormat="1" applyFont="1" applyFill="1" applyBorder="1" applyAlignment="1">
      <alignment horizontal="center" vertical="center"/>
    </xf>
    <xf numFmtId="49" fontId="71" fillId="0" borderId="12" xfId="0" applyNumberFormat="1" applyFont="1" applyFill="1" applyBorder="1" applyAlignment="1">
      <alignment horizontal="center" vertical="center"/>
    </xf>
    <xf numFmtId="49" fontId="71" fillId="0" borderId="22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4" fontId="28" fillId="58" borderId="39" xfId="0" applyNumberFormat="1" applyFont="1" applyFill="1" applyBorder="1" applyAlignment="1">
      <alignment horizontal="right" vertical="center"/>
    </xf>
    <xf numFmtId="49" fontId="28" fillId="0" borderId="44" xfId="0" applyNumberFormat="1" applyFont="1" applyFill="1" applyBorder="1" applyAlignment="1">
      <alignment horizontal="center" vertical="center"/>
    </xf>
    <xf numFmtId="49" fontId="71" fillId="0" borderId="44" xfId="0" applyNumberFormat="1" applyFont="1" applyFill="1" applyBorder="1" applyAlignment="1">
      <alignment horizontal="center" vertical="center"/>
    </xf>
    <xf numFmtId="4" fontId="28" fillId="58" borderId="23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49" fontId="28" fillId="0" borderId="44" xfId="0" applyNumberFormat="1" applyFont="1" applyBorder="1" applyAlignment="1">
      <alignment horizontal="center" vertical="center"/>
    </xf>
    <xf numFmtId="49" fontId="71" fillId="0" borderId="44" xfId="0" applyNumberFormat="1" applyFont="1" applyBorder="1" applyAlignment="1">
      <alignment horizontal="center" vertical="center"/>
    </xf>
    <xf numFmtId="49" fontId="71" fillId="0" borderId="1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9" fontId="30" fillId="35" borderId="72" xfId="0" applyNumberFormat="1" applyFont="1" applyFill="1" applyBorder="1" applyAlignment="1">
      <alignment horizontal="center" vertical="center"/>
    </xf>
    <xf numFmtId="49" fontId="28" fillId="35" borderId="11" xfId="0" applyNumberFormat="1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vertical="center"/>
    </xf>
    <xf numFmtId="0" fontId="28" fillId="35" borderId="0" xfId="0" applyFont="1" applyFill="1" applyBorder="1" applyAlignment="1">
      <alignment vertical="center"/>
    </xf>
    <xf numFmtId="4" fontId="31" fillId="35" borderId="40" xfId="0" applyNumberFormat="1" applyFont="1" applyFill="1" applyBorder="1" applyAlignment="1">
      <alignment horizontal="right" vertical="center"/>
    </xf>
    <xf numFmtId="49" fontId="47" fillId="0" borderId="124" xfId="0" applyNumberFormat="1" applyFont="1" applyFill="1" applyBorder="1" applyAlignment="1">
      <alignment horizontal="center" vertical="center"/>
    </xf>
    <xf numFmtId="49" fontId="71" fillId="0" borderId="124" xfId="0" applyNumberFormat="1" applyFont="1" applyFill="1" applyBorder="1" applyAlignment="1">
      <alignment horizontal="center" vertical="center"/>
    </xf>
    <xf numFmtId="49" fontId="25" fillId="0" borderId="124" xfId="0" applyNumberFormat="1" applyFont="1" applyFill="1" applyBorder="1" applyAlignment="1">
      <alignment horizontal="center" vertical="center"/>
    </xf>
    <xf numFmtId="49" fontId="30" fillId="0" borderId="125" xfId="0" applyNumberFormat="1" applyFont="1" applyFill="1" applyBorder="1" applyAlignment="1">
      <alignment vertical="center"/>
    </xf>
    <xf numFmtId="0" fontId="28" fillId="0" borderId="125" xfId="0" applyFont="1" applyFill="1" applyBorder="1" applyAlignment="1">
      <alignment vertical="center"/>
    </xf>
    <xf numFmtId="4" fontId="30" fillId="0" borderId="126" xfId="0" applyNumberFormat="1" applyFont="1" applyFill="1" applyBorder="1" applyAlignment="1">
      <alignment horizontal="right" vertical="center"/>
    </xf>
    <xf numFmtId="49" fontId="30" fillId="50" borderId="57" xfId="0" applyNumberFormat="1" applyFont="1" applyFill="1" applyBorder="1" applyAlignment="1">
      <alignment horizontal="center" vertical="center"/>
    </xf>
    <xf numFmtId="49" fontId="71" fillId="50" borderId="57" xfId="0" applyNumberFormat="1" applyFont="1" applyFill="1" applyBorder="1" applyAlignment="1">
      <alignment horizontal="center" vertical="center"/>
    </xf>
    <xf numFmtId="49" fontId="25" fillId="50" borderId="58" xfId="0" applyNumberFormat="1" applyFont="1" applyFill="1" applyBorder="1" applyAlignment="1">
      <alignment horizontal="center" vertical="center"/>
    </xf>
    <xf numFmtId="0" fontId="30" fillId="50" borderId="20" xfId="0" applyFont="1" applyFill="1" applyBorder="1" applyAlignment="1">
      <alignment vertical="center"/>
    </xf>
    <xf numFmtId="0" fontId="28" fillId="50" borderId="20" xfId="0" applyFont="1" applyFill="1" applyBorder="1" applyAlignment="1">
      <alignment vertical="center"/>
    </xf>
    <xf numFmtId="4" fontId="30" fillId="0" borderId="37" xfId="0" applyNumberFormat="1" applyFont="1" applyBorder="1" applyAlignment="1">
      <alignment horizontal="right" vertical="center"/>
    </xf>
    <xf numFmtId="49" fontId="25" fillId="50" borderId="29" xfId="0" applyNumberFormat="1" applyFont="1" applyFill="1" applyBorder="1" applyAlignment="1">
      <alignment horizontal="center" vertical="center"/>
    </xf>
    <xf numFmtId="49" fontId="30" fillId="50" borderId="127" xfId="0" applyNumberFormat="1" applyFont="1" applyFill="1" applyBorder="1" applyAlignment="1">
      <alignment horizontal="center" vertical="center"/>
    </xf>
    <xf numFmtId="49" fontId="71" fillId="50" borderId="127" xfId="0" applyNumberFormat="1" applyFont="1" applyFill="1" applyBorder="1" applyAlignment="1">
      <alignment horizontal="center" vertical="center"/>
    </xf>
    <xf numFmtId="49" fontId="71" fillId="0" borderId="128" xfId="0" applyNumberFormat="1" applyFont="1" applyBorder="1" applyAlignment="1">
      <alignment horizontal="center" vertical="center"/>
    </xf>
    <xf numFmtId="0" fontId="28" fillId="0" borderId="129" xfId="0" applyFont="1" applyBorder="1" applyAlignment="1">
      <alignment horizontal="left" vertical="center"/>
    </xf>
    <xf numFmtId="0" fontId="28" fillId="50" borderId="129" xfId="0" applyFont="1" applyFill="1" applyBorder="1" applyAlignment="1">
      <alignment vertical="center"/>
    </xf>
    <xf numFmtId="49" fontId="71" fillId="0" borderId="58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47" fillId="50" borderId="20" xfId="0" applyFont="1" applyFill="1" applyBorder="1" applyAlignment="1">
      <alignment vertical="center"/>
    </xf>
    <xf numFmtId="49" fontId="70" fillId="50" borderId="22" xfId="0" applyNumberFormat="1" applyFont="1" applyFill="1" applyBorder="1" applyAlignment="1">
      <alignment horizontal="center" vertical="center"/>
    </xf>
    <xf numFmtId="0" fontId="25" fillId="50" borderId="35" xfId="0" applyFont="1" applyFill="1" applyBorder="1" applyAlignment="1">
      <alignment horizontal="left" vertical="center"/>
    </xf>
    <xf numFmtId="0" fontId="28" fillId="50" borderId="35" xfId="0" applyFont="1" applyFill="1" applyBorder="1" applyAlignment="1">
      <alignment vertical="center" wrapText="1"/>
    </xf>
    <xf numFmtId="0" fontId="25" fillId="0" borderId="35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49" fontId="30" fillId="50" borderId="72" xfId="0" applyNumberFormat="1" applyFont="1" applyFill="1" applyBorder="1" applyAlignment="1">
      <alignment horizontal="center" vertical="center"/>
    </xf>
    <xf numFmtId="49" fontId="59" fillId="50" borderId="72" xfId="0" applyNumberFormat="1" applyFont="1" applyFill="1" applyBorder="1" applyAlignment="1">
      <alignment horizontal="center" vertical="center"/>
    </xf>
    <xf numFmtId="49" fontId="25" fillId="50" borderId="11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8" fillId="50" borderId="80" xfId="0" applyFont="1" applyFill="1" applyBorder="1" applyAlignment="1">
      <alignment vertical="center"/>
    </xf>
    <xf numFmtId="4" fontId="28" fillId="50" borderId="23" xfId="0" applyNumberFormat="1" applyFont="1" applyFill="1" applyBorder="1" applyAlignment="1">
      <alignment horizontal="right" vertical="center"/>
    </xf>
    <xf numFmtId="49" fontId="30" fillId="35" borderId="63" xfId="0" applyNumberFormat="1" applyFont="1" applyFill="1" applyBorder="1" applyAlignment="1">
      <alignment horizontal="center" vertical="center"/>
    </xf>
    <xf numFmtId="49" fontId="59" fillId="35" borderId="63" xfId="0" applyNumberFormat="1" applyFont="1" applyFill="1" applyBorder="1" applyAlignment="1">
      <alignment horizontal="center" vertical="center"/>
    </xf>
    <xf numFmtId="49" fontId="70" fillId="35" borderId="64" xfId="0" applyNumberFormat="1" applyFont="1" applyFill="1" applyBorder="1" applyAlignment="1">
      <alignment horizontal="center" vertical="center"/>
    </xf>
    <xf numFmtId="0" fontId="31" fillId="35" borderId="70" xfId="0" applyFont="1" applyFill="1" applyBorder="1" applyAlignment="1">
      <alignment vertical="center"/>
    </xf>
    <xf numFmtId="0" fontId="28" fillId="35" borderId="70" xfId="0" applyFont="1" applyFill="1" applyBorder="1" applyAlignment="1">
      <alignment vertical="center"/>
    </xf>
    <xf numFmtId="4" fontId="31" fillId="35" borderId="71" xfId="0" applyNumberFormat="1" applyFont="1" applyFill="1" applyBorder="1" applyAlignment="1">
      <alignment horizontal="right" vertical="center"/>
    </xf>
    <xf numFmtId="49" fontId="30" fillId="50" borderId="124" xfId="0" applyNumberFormat="1" applyFont="1" applyFill="1" applyBorder="1" applyAlignment="1">
      <alignment horizontal="center" vertical="center"/>
    </xf>
    <xf numFmtId="49" fontId="71" fillId="50" borderId="124" xfId="0" applyNumberFormat="1" applyFont="1" applyFill="1" applyBorder="1" applyAlignment="1">
      <alignment horizontal="center" vertical="center"/>
    </xf>
    <xf numFmtId="49" fontId="71" fillId="0" borderId="130" xfId="0" applyNumberFormat="1" applyFont="1" applyBorder="1" applyAlignment="1">
      <alignment horizontal="center" vertical="center"/>
    </xf>
    <xf numFmtId="0" fontId="30" fillId="0" borderId="125" xfId="0" applyFont="1" applyBorder="1" applyAlignment="1">
      <alignment vertical="center"/>
    </xf>
    <xf numFmtId="0" fontId="47" fillId="50" borderId="125" xfId="0" applyFont="1" applyFill="1" applyBorder="1" applyAlignment="1">
      <alignment vertical="center"/>
    </xf>
    <xf numFmtId="4" fontId="30" fillId="0" borderId="126" xfId="0" applyNumberFormat="1" applyFont="1" applyBorder="1" applyAlignment="1">
      <alignment horizontal="right" vertical="center"/>
    </xf>
    <xf numFmtId="49" fontId="31" fillId="50" borderId="22" xfId="0" applyNumberFormat="1" applyFont="1" applyFill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49" fontId="59" fillId="50" borderId="29" xfId="0" applyNumberFormat="1" applyFont="1" applyFill="1" applyBorder="1" applyAlignment="1">
      <alignment horizontal="center" vertical="center"/>
    </xf>
    <xf numFmtId="0" fontId="28" fillId="0" borderId="35" xfId="0" applyFont="1" applyBorder="1" applyAlignment="1">
      <alignment horizontal="left" vertical="center"/>
    </xf>
    <xf numFmtId="49" fontId="30" fillId="50" borderId="12" xfId="0" applyNumberFormat="1" applyFont="1" applyFill="1" applyBorder="1" applyAlignment="1">
      <alignment horizontal="center" vertical="center"/>
    </xf>
    <xf numFmtId="49" fontId="59" fillId="50" borderId="12" xfId="0" applyNumberFormat="1" applyFont="1" applyFill="1" applyBorder="1" applyAlignment="1">
      <alignment horizontal="center" vertical="center"/>
    </xf>
    <xf numFmtId="49" fontId="71" fillId="0" borderId="2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28" fillId="0" borderId="14" xfId="0" applyFont="1" applyBorder="1" applyAlignment="1">
      <alignment vertical="center"/>
    </xf>
    <xf numFmtId="49" fontId="71" fillId="50" borderId="12" xfId="0" applyNumberFormat="1" applyFont="1" applyFill="1" applyBorder="1" applyAlignment="1">
      <alignment horizontal="center" vertical="center"/>
    </xf>
    <xf numFmtId="0" fontId="28" fillId="50" borderId="14" xfId="0" applyFont="1" applyFill="1" applyBorder="1" applyAlignment="1">
      <alignment vertical="center"/>
    </xf>
    <xf numFmtId="49" fontId="71" fillId="50" borderId="1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50" borderId="0" xfId="0" applyFont="1" applyFill="1" applyBorder="1" applyAlignment="1">
      <alignment vertical="center"/>
    </xf>
    <xf numFmtId="49" fontId="71" fillId="50" borderId="21" xfId="0" applyNumberFormat="1" applyFont="1" applyFill="1" applyBorder="1" applyAlignment="1">
      <alignment horizontal="center" vertical="center"/>
    </xf>
    <xf numFmtId="49" fontId="30" fillId="0" borderId="72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 vertical="center"/>
    </xf>
    <xf numFmtId="49" fontId="30" fillId="35" borderId="64" xfId="0" applyNumberFormat="1" applyFont="1" applyFill="1" applyBorder="1" applyAlignment="1">
      <alignment horizontal="center" vertical="center"/>
    </xf>
    <xf numFmtId="49" fontId="31" fillId="35" borderId="63" xfId="0" applyNumberFormat="1" applyFont="1" applyFill="1" applyBorder="1" applyAlignment="1">
      <alignment horizontal="center" vertical="center"/>
    </xf>
    <xf numFmtId="0" fontId="47" fillId="35" borderId="70" xfId="0" applyFont="1" applyFill="1" applyBorder="1" applyAlignment="1">
      <alignment vertical="center"/>
    </xf>
    <xf numFmtId="4" fontId="30" fillId="35" borderId="71" xfId="0" applyNumberFormat="1" applyFont="1" applyFill="1" applyBorder="1" applyAlignment="1">
      <alignment horizontal="right" vertical="center"/>
    </xf>
    <xf numFmtId="49" fontId="71" fillId="0" borderId="72" xfId="0" applyNumberFormat="1" applyFont="1" applyBorder="1" applyAlignment="1">
      <alignment horizontal="center" vertical="center"/>
    </xf>
    <xf numFmtId="49" fontId="70" fillId="50" borderId="72" xfId="0" applyNumberFormat="1" applyFont="1" applyFill="1" applyBorder="1" applyAlignment="1">
      <alignment horizontal="center" vertical="center"/>
    </xf>
    <xf numFmtId="4" fontId="28" fillId="0" borderId="40" xfId="0" applyNumberFormat="1" applyFont="1" applyBorder="1" applyAlignment="1">
      <alignment horizontal="right" vertical="center"/>
    </xf>
    <xf numFmtId="49" fontId="59" fillId="35" borderId="64" xfId="0" applyNumberFormat="1" applyFont="1" applyFill="1" applyBorder="1" applyAlignment="1">
      <alignment horizontal="center" vertical="center"/>
    </xf>
    <xf numFmtId="49" fontId="30" fillId="50" borderId="100" xfId="0" applyNumberFormat="1" applyFont="1" applyFill="1" applyBorder="1" applyAlignment="1">
      <alignment horizontal="center" vertical="center"/>
    </xf>
    <xf numFmtId="49" fontId="71" fillId="50" borderId="130" xfId="0" applyNumberFormat="1" applyFont="1" applyFill="1" applyBorder="1" applyAlignment="1">
      <alignment horizontal="center" vertical="center"/>
    </xf>
    <xf numFmtId="0" fontId="28" fillId="50" borderId="125" xfId="0" applyFont="1" applyFill="1" applyBorder="1" applyAlignment="1">
      <alignment vertical="center"/>
    </xf>
    <xf numFmtId="49" fontId="30" fillId="0" borderId="29" xfId="0" applyNumberFormat="1" applyFont="1" applyFill="1" applyBorder="1" applyAlignment="1">
      <alignment horizontal="center" vertical="center"/>
    </xf>
    <xf numFmtId="49" fontId="71" fillId="0" borderId="29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vertical="center"/>
    </xf>
    <xf numFmtId="0" fontId="28" fillId="0" borderId="81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49" fontId="71" fillId="50" borderId="128" xfId="0" applyNumberFormat="1" applyFont="1" applyFill="1" applyBorder="1" applyAlignment="1">
      <alignment horizontal="center" vertical="center"/>
    </xf>
    <xf numFmtId="0" fontId="28" fillId="0" borderId="129" xfId="0" applyFont="1" applyBorder="1" applyAlignment="1">
      <alignment vertical="center"/>
    </xf>
    <xf numFmtId="4" fontId="28" fillId="0" borderId="98" xfId="0" applyNumberFormat="1" applyFont="1" applyFill="1" applyBorder="1" applyAlignment="1">
      <alignment horizontal="right" vertical="center"/>
    </xf>
    <xf numFmtId="49" fontId="30" fillId="50" borderId="22" xfId="0" applyNumberFormat="1" applyFont="1" applyFill="1" applyBorder="1" applyAlignment="1">
      <alignment horizontal="center" vertical="center"/>
    </xf>
    <xf numFmtId="49" fontId="110" fillId="50" borderId="22" xfId="0" applyNumberFormat="1" applyFont="1" applyFill="1" applyBorder="1" applyAlignment="1">
      <alignment horizontal="center" vertical="center"/>
    </xf>
    <xf numFmtId="49" fontId="110" fillId="0" borderId="22" xfId="0" applyNumberFormat="1" applyFont="1" applyBorder="1" applyAlignment="1">
      <alignment horizontal="center" vertical="center"/>
    </xf>
    <xf numFmtId="0" fontId="28" fillId="50" borderId="76" xfId="0" applyFont="1" applyFill="1" applyBorder="1" applyAlignment="1">
      <alignment vertical="center"/>
    </xf>
    <xf numFmtId="4" fontId="28" fillId="0" borderId="40" xfId="0" applyNumberFormat="1" applyFont="1" applyFill="1" applyBorder="1" applyAlignment="1">
      <alignment horizontal="right" vertical="center"/>
    </xf>
    <xf numFmtId="49" fontId="30" fillId="50" borderId="24" xfId="0" applyNumberFormat="1" applyFont="1" applyFill="1" applyBorder="1" applyAlignment="1">
      <alignment horizontal="center" vertical="center"/>
    </xf>
    <xf numFmtId="49" fontId="110" fillId="50" borderId="24" xfId="0" applyNumberFormat="1" applyFont="1" applyFill="1" applyBorder="1" applyAlignment="1">
      <alignment horizontal="center" vertical="center"/>
    </xf>
    <xf numFmtId="49" fontId="110" fillId="0" borderId="24" xfId="0" applyNumberFormat="1" applyFont="1" applyBorder="1" applyAlignment="1">
      <alignment horizontal="center" vertical="center"/>
    </xf>
    <xf numFmtId="0" fontId="28" fillId="50" borderId="36" xfId="0" applyFont="1" applyFill="1" applyBorder="1" applyAlignment="1">
      <alignment vertical="center"/>
    </xf>
    <xf numFmtId="49" fontId="30" fillId="0" borderId="31" xfId="0" applyNumberFormat="1" applyFont="1" applyFill="1" applyBorder="1" applyAlignment="1">
      <alignment horizontal="center" vertical="center"/>
    </xf>
    <xf numFmtId="49" fontId="71" fillId="0" borderId="31" xfId="0" applyNumberFormat="1" applyFont="1" applyFill="1" applyBorder="1" applyAlignment="1">
      <alignment horizontal="center" vertical="center"/>
    </xf>
    <xf numFmtId="49" fontId="110" fillId="0" borderId="31" xfId="0" applyNumberFormat="1" applyFont="1" applyFill="1" applyBorder="1" applyAlignment="1">
      <alignment horizontal="center" vertical="center" wrapText="1"/>
    </xf>
    <xf numFmtId="0" fontId="30" fillId="0" borderId="96" xfId="0" applyFont="1" applyFill="1" applyBorder="1" applyAlignment="1">
      <alignment vertical="center"/>
    </xf>
    <xf numFmtId="0" fontId="98" fillId="0" borderId="96" xfId="0" applyFont="1" applyFill="1" applyBorder="1" applyAlignment="1">
      <alignment vertical="center" wrapText="1"/>
    </xf>
    <xf numFmtId="4" fontId="30" fillId="0" borderId="67" xfId="0" applyNumberFormat="1" applyFont="1" applyFill="1" applyBorder="1" applyAlignment="1">
      <alignment horizontal="right" vertical="center"/>
    </xf>
    <xf numFmtId="49" fontId="47" fillId="35" borderId="63" xfId="0" applyNumberFormat="1" applyFont="1" applyFill="1" applyBorder="1" applyAlignment="1">
      <alignment horizontal="center" vertical="center"/>
    </xf>
    <xf numFmtId="49" fontId="28" fillId="35" borderId="64" xfId="0" applyNumberFormat="1" applyFont="1" applyFill="1" applyBorder="1" applyAlignment="1">
      <alignment horizontal="center" vertical="center"/>
    </xf>
    <xf numFmtId="49" fontId="28" fillId="0" borderId="130" xfId="0" applyNumberFormat="1" applyFont="1" applyBorder="1" applyAlignment="1">
      <alignment horizontal="center" vertical="center"/>
    </xf>
    <xf numFmtId="49" fontId="30" fillId="0" borderId="130" xfId="0" applyNumberFormat="1" applyFont="1" applyBorder="1" applyAlignment="1">
      <alignment horizontal="center" vertical="center"/>
    </xf>
    <xf numFmtId="0" fontId="30" fillId="50" borderId="125" xfId="0" applyFont="1" applyFill="1" applyBorder="1" applyAlignment="1">
      <alignment vertical="center"/>
    </xf>
    <xf numFmtId="4" fontId="30" fillId="50" borderId="126" xfId="0" applyNumberFormat="1" applyFont="1" applyFill="1" applyBorder="1" applyAlignment="1">
      <alignment horizontal="right" vertical="center"/>
    </xf>
    <xf numFmtId="49" fontId="28" fillId="0" borderId="22" xfId="0" applyNumberFormat="1" applyFont="1" applyBorder="1" applyAlignment="1">
      <alignment horizontal="center" vertical="center"/>
    </xf>
    <xf numFmtId="0" fontId="25" fillId="0" borderId="35" xfId="0" applyFont="1" applyFill="1" applyBorder="1" applyAlignment="1">
      <alignment horizontal="left" vertical="center"/>
    </xf>
    <xf numFmtId="49" fontId="47" fillId="50" borderId="22" xfId="0" applyNumberFormat="1" applyFont="1" applyFill="1" applyBorder="1" applyAlignment="1">
      <alignment horizontal="center" vertical="center"/>
    </xf>
    <xf numFmtId="49" fontId="28" fillId="50" borderId="22" xfId="0" applyNumberFormat="1" applyFont="1" applyFill="1" applyBorder="1" applyAlignment="1">
      <alignment horizontal="center" vertical="center"/>
    </xf>
    <xf numFmtId="49" fontId="25" fillId="0" borderId="35" xfId="0" applyNumberFormat="1" applyFont="1" applyBorder="1" applyAlignment="1">
      <alignment horizontal="left" vertical="center"/>
    </xf>
    <xf numFmtId="49" fontId="30" fillId="0" borderId="22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30" fillId="0" borderId="44" xfId="0" applyNumberFormat="1" applyFont="1" applyFill="1" applyBorder="1" applyAlignment="1">
      <alignment horizontal="center" vertical="center"/>
    </xf>
    <xf numFmtId="49" fontId="28" fillId="0" borderId="75" xfId="0" applyNumberFormat="1" applyFont="1" applyFill="1" applyBorder="1" applyAlignment="1">
      <alignment horizontal="center" vertical="center"/>
    </xf>
    <xf numFmtId="49" fontId="25" fillId="0" borderId="75" xfId="0" applyNumberFormat="1" applyFont="1" applyFill="1" applyBorder="1" applyAlignment="1">
      <alignment horizontal="left" vertical="center"/>
    </xf>
    <xf numFmtId="0" fontId="28" fillId="0" borderId="80" xfId="0" applyFont="1" applyFill="1" applyBorder="1" applyAlignment="1">
      <alignment vertical="center"/>
    </xf>
    <xf numFmtId="49" fontId="25" fillId="0" borderId="80" xfId="0" applyNumberFormat="1" applyFont="1" applyFill="1" applyBorder="1" applyAlignment="1">
      <alignment horizontal="left" vertical="center"/>
    </xf>
    <xf numFmtId="49" fontId="25" fillId="0" borderId="32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horizontal="left" vertical="center"/>
    </xf>
    <xf numFmtId="49" fontId="59" fillId="35" borderId="63" xfId="0" applyNumberFormat="1" applyFont="1" applyFill="1" applyBorder="1" applyAlignment="1">
      <alignment horizontal="center" vertical="center" wrapText="1"/>
    </xf>
    <xf numFmtId="49" fontId="28" fillId="35" borderId="63" xfId="0" applyNumberFormat="1" applyFont="1" applyFill="1" applyBorder="1" applyAlignment="1">
      <alignment horizontal="center" vertical="center"/>
    </xf>
    <xf numFmtId="49" fontId="31" fillId="35" borderId="70" xfId="0" applyNumberFormat="1" applyFont="1" applyFill="1" applyBorder="1" applyAlignment="1">
      <alignment horizontal="left" vertical="center"/>
    </xf>
    <xf numFmtId="49" fontId="30" fillId="0" borderId="99" xfId="0" applyNumberFormat="1" applyFont="1" applyFill="1" applyBorder="1" applyAlignment="1">
      <alignment horizontal="center" vertical="center"/>
    </xf>
    <xf numFmtId="49" fontId="47" fillId="0" borderId="99" xfId="0" applyNumberFormat="1" applyFont="1" applyFill="1" applyBorder="1" applyAlignment="1">
      <alignment horizontal="center" vertical="center"/>
    </xf>
    <xf numFmtId="49" fontId="28" fillId="0" borderId="99" xfId="0" applyNumberFormat="1" applyFont="1" applyFill="1" applyBorder="1" applyAlignment="1">
      <alignment horizontal="center" vertical="center"/>
    </xf>
    <xf numFmtId="0" fontId="28" fillId="50" borderId="26" xfId="0" applyFont="1" applyFill="1" applyBorder="1" applyAlignment="1">
      <alignment vertical="center"/>
    </xf>
    <xf numFmtId="49" fontId="110" fillId="0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30" fillId="0" borderId="41" xfId="0" applyNumberFormat="1" applyFont="1" applyFill="1" applyBorder="1" applyAlignment="1">
      <alignment horizontal="center" vertical="center"/>
    </xf>
    <xf numFmtId="49" fontId="111" fillId="0" borderId="41" xfId="0" applyNumberFormat="1" applyFont="1" applyFill="1" applyBorder="1" applyAlignment="1">
      <alignment horizontal="center" vertical="center"/>
    </xf>
    <xf numFmtId="0" fontId="28" fillId="50" borderId="43" xfId="0" applyFont="1" applyFill="1" applyBorder="1" applyAlignment="1">
      <alignment vertical="center"/>
    </xf>
    <xf numFmtId="0" fontId="28" fillId="50" borderId="55" xfId="0" applyFont="1" applyFill="1" applyBorder="1" applyAlignment="1">
      <alignment vertical="center"/>
    </xf>
    <xf numFmtId="4" fontId="28" fillId="0" borderId="42" xfId="0" applyNumberFormat="1" applyFont="1" applyFill="1" applyBorder="1" applyAlignment="1">
      <alignment horizontal="right" vertical="center"/>
    </xf>
    <xf numFmtId="49" fontId="30" fillId="44" borderId="77" xfId="0" applyNumberFormat="1" applyFont="1" applyFill="1" applyBorder="1" applyAlignment="1">
      <alignment horizontal="center" vertical="center"/>
    </xf>
    <xf numFmtId="49" fontId="30" fillId="44" borderId="31" xfId="0" applyNumberFormat="1" applyFont="1" applyFill="1" applyBorder="1" applyAlignment="1">
      <alignment horizontal="center" vertical="center"/>
    </xf>
    <xf numFmtId="49" fontId="28" fillId="44" borderId="77" xfId="0" applyNumberFormat="1" applyFont="1" applyFill="1" applyBorder="1" applyAlignment="1">
      <alignment horizontal="center" vertical="center"/>
    </xf>
    <xf numFmtId="0" fontId="30" fillId="44" borderId="70" xfId="0" applyFont="1" applyFill="1" applyBorder="1" applyAlignment="1">
      <alignment vertical="center"/>
    </xf>
    <xf numFmtId="0" fontId="28" fillId="44" borderId="96" xfId="0" applyFont="1" applyFill="1" applyBorder="1" applyAlignment="1">
      <alignment vertical="center"/>
    </xf>
    <xf numFmtId="49" fontId="30" fillId="26" borderId="77" xfId="0" applyNumberFormat="1" applyFont="1" applyFill="1" applyBorder="1" applyAlignment="1">
      <alignment horizontal="center" vertical="center"/>
    </xf>
    <xf numFmtId="0" fontId="31" fillId="26" borderId="31" xfId="0" applyFont="1" applyFill="1" applyBorder="1" applyAlignment="1">
      <alignment horizontal="left" vertical="center"/>
    </xf>
    <xf numFmtId="49" fontId="28" fillId="26" borderId="77" xfId="0" applyNumberFormat="1" applyFont="1" applyFill="1" applyBorder="1" applyAlignment="1">
      <alignment horizontal="center" vertical="center"/>
    </xf>
    <xf numFmtId="0" fontId="28" fillId="26" borderId="94" xfId="0" applyFont="1" applyFill="1" applyBorder="1" applyAlignment="1">
      <alignment vertical="center"/>
    </xf>
    <xf numFmtId="4" fontId="31" fillId="26" borderId="67" xfId="0" applyNumberFormat="1" applyFont="1" applyFill="1" applyBorder="1" applyAlignment="1">
      <alignment horizontal="right" vertical="center"/>
    </xf>
    <xf numFmtId="0" fontId="28" fillId="35" borderId="73" xfId="0" applyFont="1" applyFill="1" applyBorder="1" applyAlignment="1">
      <alignment vertical="center"/>
    </xf>
    <xf numFmtId="0" fontId="31" fillId="0" borderId="26" xfId="0" applyFont="1" applyFill="1" applyBorder="1" applyAlignment="1">
      <alignment horizontal="left" vertical="center"/>
    </xf>
    <xf numFmtId="0" fontId="28" fillId="0" borderId="111" xfId="0" applyFont="1" applyFill="1" applyBorder="1" applyAlignment="1">
      <alignment vertical="center"/>
    </xf>
    <xf numFmtId="0" fontId="31" fillId="0" borderId="35" xfId="0" applyFont="1" applyFill="1" applyBorder="1" applyAlignment="1">
      <alignment horizontal="left" vertical="center"/>
    </xf>
    <xf numFmtId="0" fontId="28" fillId="0" borderId="87" xfId="0" applyFont="1" applyFill="1" applyBorder="1" applyAlignment="1">
      <alignment vertical="center"/>
    </xf>
    <xf numFmtId="49" fontId="28" fillId="50" borderId="29" xfId="0" applyNumberFormat="1" applyFont="1" applyFill="1" applyBorder="1" applyAlignment="1">
      <alignment horizontal="center" vertical="center"/>
    </xf>
    <xf numFmtId="0" fontId="28" fillId="50" borderId="81" xfId="0" applyFont="1" applyFill="1" applyBorder="1" applyAlignment="1">
      <alignment horizontal="left" vertical="center"/>
    </xf>
    <xf numFmtId="0" fontId="28" fillId="0" borderId="87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49" fontId="30" fillId="50" borderId="44" xfId="0" applyNumberFormat="1" applyFont="1" applyFill="1" applyBorder="1" applyAlignment="1">
      <alignment horizontal="center" vertical="center"/>
    </xf>
    <xf numFmtId="49" fontId="28" fillId="50" borderId="12" xfId="0" applyNumberFormat="1" applyFont="1" applyFill="1" applyBorder="1" applyAlignment="1">
      <alignment horizontal="center" vertical="center"/>
    </xf>
    <xf numFmtId="0" fontId="28" fillId="50" borderId="3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vertical="center"/>
    </xf>
    <xf numFmtId="0" fontId="28" fillId="0" borderId="131" xfId="0" applyFont="1" applyFill="1" applyBorder="1" applyAlignment="1">
      <alignment vertical="center"/>
    </xf>
    <xf numFmtId="49" fontId="30" fillId="3" borderId="63" xfId="0" applyNumberFormat="1" applyFont="1" applyFill="1" applyBorder="1" applyAlignment="1">
      <alignment horizontal="center" vertical="center"/>
    </xf>
    <xf numFmtId="49" fontId="30" fillId="3" borderId="64" xfId="0" applyNumberFormat="1" applyFont="1" applyFill="1" applyBorder="1" applyAlignment="1">
      <alignment horizontal="center" vertical="center"/>
    </xf>
    <xf numFmtId="49" fontId="31" fillId="3" borderId="64" xfId="0" applyNumberFormat="1" applyFont="1" applyFill="1" applyBorder="1" applyAlignment="1">
      <alignment horizontal="center" vertical="center"/>
    </xf>
    <xf numFmtId="0" fontId="30" fillId="3" borderId="70" xfId="0" applyFont="1" applyFill="1" applyBorder="1" applyAlignment="1">
      <alignment vertical="center"/>
    </xf>
    <xf numFmtId="0" fontId="31" fillId="3" borderId="70" xfId="0" applyFont="1" applyFill="1" applyBorder="1" applyAlignment="1">
      <alignment vertical="center"/>
    </xf>
    <xf numFmtId="4" fontId="31" fillId="3" borderId="71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4" fontId="28" fillId="0" borderId="48" xfId="0" applyNumberFormat="1" applyFont="1" applyFill="1" applyBorder="1" applyAlignment="1">
      <alignment horizontal="right" vertical="center"/>
    </xf>
    <xf numFmtId="0" fontId="28" fillId="0" borderId="76" xfId="0" applyFont="1" applyFill="1" applyBorder="1" applyAlignment="1">
      <alignment vertical="center" wrapText="1"/>
    </xf>
    <xf numFmtId="0" fontId="23" fillId="0" borderId="79" xfId="0" applyFont="1" applyFill="1" applyBorder="1" applyAlignment="1">
      <alignment vertical="center" wrapText="1"/>
    </xf>
  </cellXfs>
  <cellStyles count="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ázov" xfId="65"/>
    <cellStyle name="Neutrálna" xfId="66"/>
    <cellStyle name="Percent" xfId="67"/>
    <cellStyle name="Followed Hyperlink" xfId="68"/>
    <cellStyle name="Poznámka" xfId="69"/>
    <cellStyle name="Prepojená bunka" xfId="70"/>
    <cellStyle name="Spolu" xfId="71"/>
    <cellStyle name="Text upozornění" xfId="72"/>
    <cellStyle name="Text upozornenia" xfId="73"/>
    <cellStyle name="Vstup" xfId="74"/>
    <cellStyle name="Výpočet" xfId="75"/>
    <cellStyle name="Výstup" xfId="76"/>
    <cellStyle name="Vysvětlující text" xfId="77"/>
    <cellStyle name="Vysvetľujúci text" xfId="78"/>
    <cellStyle name="Zlá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133"/>
  <sheetViews>
    <sheetView tabSelected="1" zoomScale="150" zoomScaleNormal="150" zoomScalePageLayoutView="0" workbookViewId="0" topLeftCell="A1">
      <pane ySplit="5" topLeftCell="A6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.8515625" style="0" customWidth="1"/>
    <col min="4" max="4" width="3.421875" style="0" customWidth="1"/>
    <col min="5" max="5" width="6.8515625" style="0" customWidth="1"/>
    <col min="6" max="6" width="30.7109375" style="0" customWidth="1"/>
    <col min="7" max="9" width="12.140625" style="0" bestFit="1" customWidth="1"/>
    <col min="10" max="10" width="12.140625" style="0" customWidth="1"/>
    <col min="11" max="11" width="9.57421875" style="0" customWidth="1"/>
    <col min="13" max="13" width="14.8515625" style="0" customWidth="1"/>
    <col min="14" max="14" width="13.28125" style="0" bestFit="1" customWidth="1"/>
  </cols>
  <sheetData>
    <row r="1" spans="1:6" ht="18.75" thickBot="1">
      <c r="A1" s="840" t="s">
        <v>683</v>
      </c>
      <c r="B1" s="1"/>
      <c r="C1" s="1"/>
      <c r="D1" s="1"/>
      <c r="E1" s="1"/>
      <c r="F1" s="1"/>
    </row>
    <row r="2" spans="1:13" ht="12.75">
      <c r="A2" s="1224" t="s">
        <v>11</v>
      </c>
      <c r="B2" s="1225"/>
      <c r="C2" s="1225"/>
      <c r="D2" s="1225"/>
      <c r="E2" s="1225"/>
      <c r="F2" s="1226"/>
      <c r="G2" s="330" t="s">
        <v>12</v>
      </c>
      <c r="H2" s="313" t="s">
        <v>12</v>
      </c>
      <c r="I2" s="1102" t="s">
        <v>12</v>
      </c>
      <c r="J2" s="782"/>
      <c r="K2" s="781"/>
      <c r="L2" s="33"/>
      <c r="M2" s="33"/>
    </row>
    <row r="3" spans="1:9" ht="13.5" thickBot="1">
      <c r="A3" s="1227"/>
      <c r="B3" s="1228"/>
      <c r="C3" s="1228"/>
      <c r="D3" s="1228"/>
      <c r="E3" s="1228"/>
      <c r="F3" s="1229"/>
      <c r="G3" s="331" t="s">
        <v>540</v>
      </c>
      <c r="H3" s="314" t="s">
        <v>541</v>
      </c>
      <c r="I3" s="1103" t="s">
        <v>626</v>
      </c>
    </row>
    <row r="4" spans="1:9" ht="15.75">
      <c r="A4" s="1234" t="s">
        <v>186</v>
      </c>
      <c r="B4" s="1236" t="s">
        <v>13</v>
      </c>
      <c r="C4" s="1236" t="s">
        <v>14</v>
      </c>
      <c r="D4" s="1236" t="s">
        <v>187</v>
      </c>
      <c r="E4" s="1230" t="s">
        <v>130</v>
      </c>
      <c r="F4" s="1231"/>
      <c r="G4" s="332" t="s">
        <v>337</v>
      </c>
      <c r="H4" s="315" t="s">
        <v>337</v>
      </c>
      <c r="I4" s="1104" t="s">
        <v>337</v>
      </c>
    </row>
    <row r="5" spans="1:13" ht="21" customHeight="1" thickBot="1">
      <c r="A5" s="1235"/>
      <c r="B5" s="1237"/>
      <c r="C5" s="1237"/>
      <c r="D5" s="1237"/>
      <c r="E5" s="1232"/>
      <c r="F5" s="1233"/>
      <c r="G5" s="333" t="s">
        <v>214</v>
      </c>
      <c r="H5" s="316" t="s">
        <v>214</v>
      </c>
      <c r="I5" s="1105" t="s">
        <v>214</v>
      </c>
      <c r="M5" s="346"/>
    </row>
    <row r="6" spans="1:13" s="317" customFormat="1" ht="13.5" thickBot="1">
      <c r="A6" s="820">
        <v>1</v>
      </c>
      <c r="B6" s="1333" t="s">
        <v>15</v>
      </c>
      <c r="C6" s="1334"/>
      <c r="D6" s="1335"/>
      <c r="E6" s="1336" t="s">
        <v>16</v>
      </c>
      <c r="F6" s="1337"/>
      <c r="G6" s="1338">
        <f>G7+G9+G13</f>
        <v>1080425.22</v>
      </c>
      <c r="H6" s="1338">
        <f>H7+H9+H13</f>
        <v>1196768.22</v>
      </c>
      <c r="I6" s="1338">
        <f>I7+I9+I13</f>
        <v>1202110.22</v>
      </c>
      <c r="M6" s="450"/>
    </row>
    <row r="7" spans="1:13" s="317" customFormat="1" ht="12.75">
      <c r="A7" s="821">
        <v>2</v>
      </c>
      <c r="B7" s="1339" t="s">
        <v>17</v>
      </c>
      <c r="C7" s="1340"/>
      <c r="D7" s="1341"/>
      <c r="E7" s="1342" t="s">
        <v>18</v>
      </c>
      <c r="F7" s="1343"/>
      <c r="G7" s="1344">
        <f>G8</f>
        <v>853657</v>
      </c>
      <c r="H7" s="1344">
        <f>H8</f>
        <v>970000</v>
      </c>
      <c r="I7" s="1344">
        <f>I8</f>
        <v>970000</v>
      </c>
      <c r="K7" s="497"/>
      <c r="M7" s="450"/>
    </row>
    <row r="8" spans="1:14" s="317" customFormat="1" ht="12.75">
      <c r="A8" s="821">
        <v>3</v>
      </c>
      <c r="B8" s="1345"/>
      <c r="C8" s="1346" t="s">
        <v>19</v>
      </c>
      <c r="D8" s="1347" t="s">
        <v>20</v>
      </c>
      <c r="E8" s="1348" t="s">
        <v>134</v>
      </c>
      <c r="F8" s="1349"/>
      <c r="G8" s="1350">
        <v>853657</v>
      </c>
      <c r="H8" s="1350">
        <v>970000</v>
      </c>
      <c r="I8" s="1350">
        <v>970000</v>
      </c>
      <c r="J8" s="1058"/>
      <c r="K8" s="536"/>
      <c r="L8" s="452"/>
      <c r="M8" s="450"/>
      <c r="N8" s="453"/>
    </row>
    <row r="9" spans="1:13" s="317" customFormat="1" ht="12.75">
      <c r="A9" s="821">
        <v>4</v>
      </c>
      <c r="B9" s="1339" t="s">
        <v>21</v>
      </c>
      <c r="C9" s="1351"/>
      <c r="D9" s="1352"/>
      <c r="E9" s="1342" t="s">
        <v>22</v>
      </c>
      <c r="F9" s="1343"/>
      <c r="G9" s="1353">
        <f>G10</f>
        <v>110000</v>
      </c>
      <c r="H9" s="1353">
        <f>H10</f>
        <v>110000</v>
      </c>
      <c r="I9" s="1353">
        <f>I10</f>
        <v>110000</v>
      </c>
      <c r="M9" s="450"/>
    </row>
    <row r="10" spans="1:13" s="317" customFormat="1" ht="12.75">
      <c r="A10" s="821">
        <v>5</v>
      </c>
      <c r="B10" s="1354"/>
      <c r="C10" s="1355" t="s">
        <v>23</v>
      </c>
      <c r="D10" s="1356"/>
      <c r="E10" s="1357" t="s">
        <v>137</v>
      </c>
      <c r="F10" s="1358"/>
      <c r="G10" s="1350">
        <f>G11+G12</f>
        <v>110000</v>
      </c>
      <c r="H10" s="1350">
        <f>H11+H12</f>
        <v>110000</v>
      </c>
      <c r="I10" s="1350">
        <f>I11+I12</f>
        <v>110000</v>
      </c>
      <c r="J10" s="1089"/>
      <c r="K10" s="1089"/>
      <c r="M10" s="450"/>
    </row>
    <row r="11" spans="1:13" s="317" customFormat="1" ht="12.75">
      <c r="A11" s="821">
        <v>6</v>
      </c>
      <c r="B11" s="1359"/>
      <c r="C11" s="1355"/>
      <c r="D11" s="1356" t="s">
        <v>24</v>
      </c>
      <c r="E11" s="566" t="s">
        <v>425</v>
      </c>
      <c r="F11" s="1030"/>
      <c r="G11" s="622">
        <v>71500</v>
      </c>
      <c r="H11" s="744">
        <v>71500</v>
      </c>
      <c r="I11" s="744">
        <v>71500</v>
      </c>
      <c r="J11" s="397"/>
      <c r="K11" s="1089"/>
      <c r="M11" s="450"/>
    </row>
    <row r="12" spans="1:13" s="317" customFormat="1" ht="12.75">
      <c r="A12" s="821">
        <v>7</v>
      </c>
      <c r="B12" s="1359"/>
      <c r="C12" s="1355"/>
      <c r="D12" s="1356" t="s">
        <v>25</v>
      </c>
      <c r="E12" s="566" t="s">
        <v>426</v>
      </c>
      <c r="F12" s="1030"/>
      <c r="G12" s="622">
        <v>38500</v>
      </c>
      <c r="H12" s="744">
        <v>38500</v>
      </c>
      <c r="I12" s="744">
        <v>38500</v>
      </c>
      <c r="J12" s="397"/>
      <c r="K12" s="1089"/>
      <c r="M12" s="450"/>
    </row>
    <row r="13" spans="1:13" s="317" customFormat="1" ht="12.75">
      <c r="A13" s="821">
        <v>8</v>
      </c>
      <c r="B13" s="1339" t="s">
        <v>26</v>
      </c>
      <c r="C13" s="1360"/>
      <c r="D13" s="1361"/>
      <c r="E13" s="1342" t="s">
        <v>27</v>
      </c>
      <c r="F13" s="1343"/>
      <c r="G13" s="1353">
        <f>SUM(G14:G19)</f>
        <v>116768.22</v>
      </c>
      <c r="H13" s="1353">
        <f>SUM(H14:H19)</f>
        <v>116768.22</v>
      </c>
      <c r="I13" s="1353">
        <f>SUM(I14:I19)</f>
        <v>122110.22</v>
      </c>
      <c r="K13" s="1089"/>
      <c r="M13" s="450"/>
    </row>
    <row r="14" spans="1:13" s="317" customFormat="1" ht="12.75">
      <c r="A14" s="821">
        <v>9</v>
      </c>
      <c r="B14" s="1345"/>
      <c r="C14" s="1355" t="s">
        <v>175</v>
      </c>
      <c r="D14" s="1356" t="s">
        <v>24</v>
      </c>
      <c r="E14" s="1349" t="s">
        <v>686</v>
      </c>
      <c r="F14" s="1030"/>
      <c r="G14" s="622">
        <v>2158</v>
      </c>
      <c r="H14" s="744">
        <v>2158</v>
      </c>
      <c r="I14" s="622">
        <v>2500</v>
      </c>
      <c r="J14" s="397"/>
      <c r="K14" s="1089"/>
      <c r="M14" s="450"/>
    </row>
    <row r="15" spans="1:13" s="317" customFormat="1" ht="12.75">
      <c r="A15" s="821">
        <v>10</v>
      </c>
      <c r="B15" s="819"/>
      <c r="C15" s="1362" t="s">
        <v>175</v>
      </c>
      <c r="D15" s="1363" t="s">
        <v>28</v>
      </c>
      <c r="E15" s="566" t="s">
        <v>135</v>
      </c>
      <c r="F15" s="566"/>
      <c r="G15" s="622">
        <v>300</v>
      </c>
      <c r="H15" s="622">
        <v>300</v>
      </c>
      <c r="I15" s="622">
        <v>300</v>
      </c>
      <c r="K15" s="1089"/>
      <c r="M15" s="455"/>
    </row>
    <row r="16" spans="1:13" s="317" customFormat="1" ht="20.25" customHeight="1">
      <c r="A16" s="821">
        <v>11</v>
      </c>
      <c r="B16" s="819"/>
      <c r="C16" s="1362" t="s">
        <v>175</v>
      </c>
      <c r="D16" s="1363" t="s">
        <v>29</v>
      </c>
      <c r="E16" s="1364" t="s">
        <v>635</v>
      </c>
      <c r="F16" s="1365"/>
      <c r="G16" s="1366">
        <v>80000</v>
      </c>
      <c r="H16" s="622">
        <v>80000</v>
      </c>
      <c r="I16" s="622">
        <v>85000</v>
      </c>
      <c r="J16" s="1089"/>
      <c r="K16" s="1089"/>
      <c r="L16" s="497"/>
      <c r="M16" s="450"/>
    </row>
    <row r="17" spans="1:13" s="317" customFormat="1" ht="12.75">
      <c r="A17" s="821">
        <v>12</v>
      </c>
      <c r="B17" s="1367"/>
      <c r="C17" s="1368" t="s">
        <v>175</v>
      </c>
      <c r="D17" s="1363" t="s">
        <v>29</v>
      </c>
      <c r="E17" s="566" t="s">
        <v>641</v>
      </c>
      <c r="F17" s="566"/>
      <c r="G17" s="1369">
        <v>350</v>
      </c>
      <c r="H17" s="746">
        <v>350</v>
      </c>
      <c r="I17" s="746">
        <v>350</v>
      </c>
      <c r="J17" s="390"/>
      <c r="K17" s="506"/>
      <c r="L17" s="497"/>
      <c r="M17" s="450"/>
    </row>
    <row r="18" spans="1:13" s="317" customFormat="1" ht="12.75">
      <c r="A18" s="822">
        <v>13</v>
      </c>
      <c r="B18" s="1367"/>
      <c r="C18" s="1368" t="s">
        <v>175</v>
      </c>
      <c r="D18" s="1362" t="s">
        <v>320</v>
      </c>
      <c r="E18" s="1370" t="s">
        <v>687</v>
      </c>
      <c r="F18" s="1371"/>
      <c r="G18" s="746">
        <v>30000</v>
      </c>
      <c r="H18" s="746">
        <v>30000</v>
      </c>
      <c r="I18" s="746">
        <v>30000</v>
      </c>
      <c r="J18" s="390"/>
      <c r="K18" s="390"/>
      <c r="L18" s="497"/>
      <c r="M18" s="450"/>
    </row>
    <row r="19" spans="1:14" s="317" customFormat="1" ht="13.5" thickBot="1">
      <c r="A19" s="823">
        <v>14</v>
      </c>
      <c r="B19" s="1372"/>
      <c r="C19" s="1373" t="s">
        <v>131</v>
      </c>
      <c r="D19" s="1374" t="s">
        <v>24</v>
      </c>
      <c r="E19" s="1375" t="s">
        <v>136</v>
      </c>
      <c r="F19" s="1375"/>
      <c r="G19" s="750">
        <v>3960.22</v>
      </c>
      <c r="H19" s="750">
        <v>3960.22</v>
      </c>
      <c r="I19" s="750">
        <v>3960.22</v>
      </c>
      <c r="M19" s="450"/>
      <c r="N19" s="450"/>
    </row>
    <row r="20" spans="1:13" s="317" customFormat="1" ht="13.5" thickBot="1">
      <c r="A20" s="820">
        <v>15</v>
      </c>
      <c r="B20" s="1333" t="s">
        <v>30</v>
      </c>
      <c r="C20" s="1334"/>
      <c r="D20" s="1335"/>
      <c r="E20" s="1336" t="s">
        <v>31</v>
      </c>
      <c r="F20" s="1337"/>
      <c r="G20" s="1338">
        <f>G21+G36+G48+G50</f>
        <v>136538.6</v>
      </c>
      <c r="H20" s="1338">
        <f>H21+H36+H48+H50</f>
        <v>184983.94</v>
      </c>
      <c r="I20" s="1338">
        <f>I21+I36+I48+I50</f>
        <v>162409.58999999997</v>
      </c>
      <c r="M20" s="450"/>
    </row>
    <row r="21" spans="1:13" s="317" customFormat="1" ht="13.5" thickBot="1">
      <c r="A21" s="823">
        <v>16</v>
      </c>
      <c r="B21" s="1376" t="s">
        <v>32</v>
      </c>
      <c r="C21" s="1376"/>
      <c r="D21" s="1377"/>
      <c r="E21" s="1378" t="s">
        <v>33</v>
      </c>
      <c r="F21" s="1379"/>
      <c r="G21" s="1380">
        <f>G22+G23+G27</f>
        <v>26447.68</v>
      </c>
      <c r="H21" s="1380">
        <f>H22+H23+H27</f>
        <v>28181.019999999997</v>
      </c>
      <c r="I21" s="1380">
        <f>I22+I23+I27</f>
        <v>28181.019999999997</v>
      </c>
      <c r="M21" s="450"/>
    </row>
    <row r="22" spans="1:9" s="317" customFormat="1" ht="13.5" thickBot="1">
      <c r="A22" s="824">
        <v>17</v>
      </c>
      <c r="B22" s="1381" t="s">
        <v>145</v>
      </c>
      <c r="C22" s="1382" t="s">
        <v>20</v>
      </c>
      <c r="D22" s="1383" t="s">
        <v>6</v>
      </c>
      <c r="E22" s="1384" t="s">
        <v>215</v>
      </c>
      <c r="F22" s="1385"/>
      <c r="G22" s="1386">
        <v>0</v>
      </c>
      <c r="H22" s="1386">
        <v>0</v>
      </c>
      <c r="I22" s="1386">
        <v>0</v>
      </c>
    </row>
    <row r="23" spans="1:13" s="317" customFormat="1" ht="14.25" thickBot="1" thickTop="1">
      <c r="A23" s="825">
        <v>18</v>
      </c>
      <c r="B23" s="1387"/>
      <c r="C23" s="1388"/>
      <c r="D23" s="1389"/>
      <c r="E23" s="1390" t="s">
        <v>138</v>
      </c>
      <c r="F23" s="1391"/>
      <c r="G23" s="1392">
        <f>G24+G25+G26</f>
        <v>1700</v>
      </c>
      <c r="H23" s="1392">
        <f>H24+H25+H26</f>
        <v>1700</v>
      </c>
      <c r="I23" s="1392">
        <f>I24+I25+I26</f>
        <v>1700</v>
      </c>
      <c r="M23" s="450"/>
    </row>
    <row r="24" spans="1:13" s="317" customFormat="1" ht="13.5" thickTop="1">
      <c r="A24" s="821">
        <v>19</v>
      </c>
      <c r="B24" s="1345"/>
      <c r="C24" s="1393" t="s">
        <v>34</v>
      </c>
      <c r="D24" s="1356" t="s">
        <v>25</v>
      </c>
      <c r="E24" s="1030" t="s">
        <v>359</v>
      </c>
      <c r="F24" s="1349"/>
      <c r="G24" s="743">
        <v>1700</v>
      </c>
      <c r="H24" s="743">
        <v>1700</v>
      </c>
      <c r="I24" s="743">
        <v>1700</v>
      </c>
      <c r="M24" s="450"/>
    </row>
    <row r="25" spans="1:13" s="317" customFormat="1" ht="12.75">
      <c r="A25" s="826">
        <v>20</v>
      </c>
      <c r="B25" s="1345"/>
      <c r="C25" s="1346" t="s">
        <v>145</v>
      </c>
      <c r="D25" s="1356" t="s">
        <v>20</v>
      </c>
      <c r="E25" s="1030" t="s">
        <v>358</v>
      </c>
      <c r="F25" s="1349"/>
      <c r="G25" s="744">
        <v>0</v>
      </c>
      <c r="H25" s="744">
        <v>0</v>
      </c>
      <c r="I25" s="744">
        <v>0</v>
      </c>
      <c r="M25" s="450"/>
    </row>
    <row r="26" spans="1:9" s="317" customFormat="1" ht="13.5" thickBot="1">
      <c r="A26" s="827">
        <v>21</v>
      </c>
      <c r="B26" s="1394"/>
      <c r="C26" s="1395" t="s">
        <v>34</v>
      </c>
      <c r="D26" s="1396" t="s">
        <v>25</v>
      </c>
      <c r="E26" s="1397">
        <v>9</v>
      </c>
      <c r="F26" s="1398" t="s">
        <v>180</v>
      </c>
      <c r="G26" s="758">
        <v>0</v>
      </c>
      <c r="H26" s="758">
        <v>0</v>
      </c>
      <c r="I26" s="758">
        <v>0</v>
      </c>
    </row>
    <row r="27" spans="1:13" s="317" customFormat="1" ht="14.25" thickBot="1" thickTop="1">
      <c r="A27" s="825">
        <v>22</v>
      </c>
      <c r="B27" s="1387"/>
      <c r="C27" s="1388"/>
      <c r="D27" s="1399" t="s">
        <v>20</v>
      </c>
      <c r="E27" s="1400" t="s">
        <v>160</v>
      </c>
      <c r="F27" s="1401"/>
      <c r="G27" s="1392">
        <f>SUM(G28:G35)</f>
        <v>24747.68</v>
      </c>
      <c r="H27" s="1392">
        <f>SUM(H28:H35)</f>
        <v>26481.019999999997</v>
      </c>
      <c r="I27" s="1392">
        <f>SUM(I28:I35)</f>
        <v>26481.019999999997</v>
      </c>
      <c r="M27" s="450"/>
    </row>
    <row r="28" spans="1:13" s="317" customFormat="1" ht="13.5" thickTop="1">
      <c r="A28" s="821">
        <v>23</v>
      </c>
      <c r="B28" s="1345"/>
      <c r="C28" s="1393"/>
      <c r="D28" s="1402"/>
      <c r="E28" s="1403">
        <v>2</v>
      </c>
      <c r="F28" s="1404" t="s">
        <v>159</v>
      </c>
      <c r="G28" s="744">
        <v>2371.16</v>
      </c>
      <c r="H28" s="744">
        <v>2371.16</v>
      </c>
      <c r="I28" s="744">
        <v>2371.16</v>
      </c>
      <c r="M28" s="450"/>
    </row>
    <row r="29" spans="1:13" s="317" customFormat="1" ht="12.75">
      <c r="A29" s="826">
        <v>24</v>
      </c>
      <c r="B29" s="1345"/>
      <c r="C29" s="1393"/>
      <c r="D29" s="1402"/>
      <c r="E29" s="1403">
        <v>3</v>
      </c>
      <c r="F29" s="1404" t="s">
        <v>427</v>
      </c>
      <c r="G29" s="622">
        <f>577.78*12</f>
        <v>6933.36</v>
      </c>
      <c r="H29" s="622">
        <f>(577.78*12)+(577.78*3)</f>
        <v>8666.699999999999</v>
      </c>
      <c r="I29" s="622">
        <f>(577.78*12)+(577.78*3)</f>
        <v>8666.699999999999</v>
      </c>
      <c r="J29" s="1087"/>
      <c r="M29" s="450"/>
    </row>
    <row r="30" spans="1:13" s="317" customFormat="1" ht="12.75">
      <c r="A30" s="826">
        <v>25</v>
      </c>
      <c r="B30" s="1345"/>
      <c r="C30" s="1393"/>
      <c r="D30" s="1402"/>
      <c r="E30" s="1403"/>
      <c r="F30" s="1404" t="s">
        <v>285</v>
      </c>
      <c r="G30" s="622">
        <v>360</v>
      </c>
      <c r="H30" s="622">
        <v>360</v>
      </c>
      <c r="I30" s="622">
        <v>360</v>
      </c>
      <c r="M30" s="450"/>
    </row>
    <row r="31" spans="1:9" s="317" customFormat="1" ht="12.75">
      <c r="A31" s="821">
        <v>26</v>
      </c>
      <c r="B31" s="1345"/>
      <c r="C31" s="1393"/>
      <c r="D31" s="1402"/>
      <c r="E31" s="1403">
        <v>4</v>
      </c>
      <c r="F31" s="1404" t="s">
        <v>338</v>
      </c>
      <c r="G31" s="744">
        <v>2.16</v>
      </c>
      <c r="H31" s="744">
        <v>2.16</v>
      </c>
      <c r="I31" s="744">
        <v>2.16</v>
      </c>
    </row>
    <row r="32" spans="1:9" s="317" customFormat="1" ht="19.5">
      <c r="A32" s="826">
        <v>27</v>
      </c>
      <c r="B32" s="1345"/>
      <c r="C32" s="1393"/>
      <c r="D32" s="1402"/>
      <c r="E32" s="1403">
        <v>5</v>
      </c>
      <c r="F32" s="1404" t="s">
        <v>519</v>
      </c>
      <c r="G32" s="744">
        <v>50</v>
      </c>
      <c r="H32" s="744">
        <v>50</v>
      </c>
      <c r="I32" s="744">
        <v>50</v>
      </c>
    </row>
    <row r="33" spans="1:13" s="317" customFormat="1" ht="12.75">
      <c r="A33" s="821">
        <v>28</v>
      </c>
      <c r="B33" s="1345"/>
      <c r="C33" s="1393"/>
      <c r="D33" s="1402"/>
      <c r="E33" s="1405">
        <v>6</v>
      </c>
      <c r="F33" s="1349" t="s">
        <v>292</v>
      </c>
      <c r="G33" s="744">
        <v>2</v>
      </c>
      <c r="H33" s="744">
        <v>2</v>
      </c>
      <c r="I33" s="744">
        <v>2</v>
      </c>
      <c r="M33" s="450"/>
    </row>
    <row r="34" spans="1:13" s="317" customFormat="1" ht="12.75">
      <c r="A34" s="821">
        <v>29</v>
      </c>
      <c r="B34" s="1345"/>
      <c r="C34" s="1393"/>
      <c r="D34" s="1402"/>
      <c r="E34" s="1406"/>
      <c r="F34" s="1349" t="s">
        <v>295</v>
      </c>
      <c r="G34" s="744">
        <v>15024</v>
      </c>
      <c r="H34" s="744">
        <v>15024</v>
      </c>
      <c r="I34" s="744">
        <v>15024</v>
      </c>
      <c r="M34" s="450"/>
    </row>
    <row r="35" spans="1:9" s="317" customFormat="1" ht="13.5" thickBot="1">
      <c r="A35" s="828">
        <v>30</v>
      </c>
      <c r="B35" s="1407"/>
      <c r="C35" s="1408" t="s">
        <v>34</v>
      </c>
      <c r="D35" s="1409" t="s">
        <v>38</v>
      </c>
      <c r="E35" s="1410" t="s">
        <v>139</v>
      </c>
      <c r="F35" s="1411"/>
      <c r="G35" s="1412">
        <v>5</v>
      </c>
      <c r="H35" s="1412">
        <v>5</v>
      </c>
      <c r="I35" s="1412">
        <v>5</v>
      </c>
    </row>
    <row r="36" spans="1:13" s="317" customFormat="1" ht="13.5" thickBot="1">
      <c r="A36" s="820">
        <v>31</v>
      </c>
      <c r="B36" s="1413" t="s">
        <v>35</v>
      </c>
      <c r="C36" s="1414"/>
      <c r="D36" s="1415"/>
      <c r="E36" s="1416" t="s">
        <v>36</v>
      </c>
      <c r="F36" s="1417"/>
      <c r="G36" s="1418">
        <f>G37+G41</f>
        <v>103350</v>
      </c>
      <c r="H36" s="1418">
        <f>H37+H41</f>
        <v>103650</v>
      </c>
      <c r="I36" s="1418">
        <f>I37+I41</f>
        <v>105792.65</v>
      </c>
      <c r="M36" s="450"/>
    </row>
    <row r="37" spans="1:13" s="317" customFormat="1" ht="13.5" thickBot="1">
      <c r="A37" s="829">
        <v>32</v>
      </c>
      <c r="B37" s="1419"/>
      <c r="C37" s="1420" t="s">
        <v>37</v>
      </c>
      <c r="D37" s="1421" t="s">
        <v>38</v>
      </c>
      <c r="E37" s="1422" t="s">
        <v>140</v>
      </c>
      <c r="F37" s="1423"/>
      <c r="G37" s="1424">
        <f>SUM(G38:G40)</f>
        <v>12500</v>
      </c>
      <c r="H37" s="1424">
        <f>SUM(H38:H40)</f>
        <v>12500</v>
      </c>
      <c r="I37" s="1424">
        <f>SUM(I38:I40)</f>
        <v>12700</v>
      </c>
      <c r="M37" s="450"/>
    </row>
    <row r="38" spans="1:13" s="317" customFormat="1" ht="13.5" thickTop="1">
      <c r="A38" s="826">
        <v>33</v>
      </c>
      <c r="B38" s="1345"/>
      <c r="C38" s="1345"/>
      <c r="D38" s="1425"/>
      <c r="E38" s="1403">
        <v>2</v>
      </c>
      <c r="F38" s="1349" t="s">
        <v>100</v>
      </c>
      <c r="G38" s="744">
        <v>11500</v>
      </c>
      <c r="H38" s="744">
        <v>11500</v>
      </c>
      <c r="I38" s="744">
        <v>11500</v>
      </c>
      <c r="M38" s="450"/>
    </row>
    <row r="39" spans="1:13" s="317" customFormat="1" ht="12.75">
      <c r="A39" s="826">
        <v>34</v>
      </c>
      <c r="B39" s="1345"/>
      <c r="C39" s="1345"/>
      <c r="D39" s="1425"/>
      <c r="E39" s="1403">
        <v>503</v>
      </c>
      <c r="F39" s="1349" t="s">
        <v>428</v>
      </c>
      <c r="G39" s="744">
        <v>500</v>
      </c>
      <c r="H39" s="744">
        <v>500</v>
      </c>
      <c r="I39" s="622">
        <v>700</v>
      </c>
      <c r="M39" s="450"/>
    </row>
    <row r="40" spans="1:13" s="317" customFormat="1" ht="13.5" thickBot="1">
      <c r="A40" s="826">
        <v>35</v>
      </c>
      <c r="B40" s="1345"/>
      <c r="C40" s="1345"/>
      <c r="D40" s="1425"/>
      <c r="E40" s="1403">
        <v>4</v>
      </c>
      <c r="F40" s="1349" t="s">
        <v>365</v>
      </c>
      <c r="G40" s="744">
        <v>500</v>
      </c>
      <c r="H40" s="744">
        <v>500</v>
      </c>
      <c r="I40" s="744">
        <v>500</v>
      </c>
      <c r="M40" s="450"/>
    </row>
    <row r="41" spans="1:13" s="317" customFormat="1" ht="14.25" thickBot="1" thickTop="1">
      <c r="A41" s="830">
        <v>36</v>
      </c>
      <c r="B41" s="1387"/>
      <c r="C41" s="1388" t="s">
        <v>39</v>
      </c>
      <c r="D41" s="1399" t="s">
        <v>24</v>
      </c>
      <c r="E41" s="1400" t="s">
        <v>334</v>
      </c>
      <c r="F41" s="1426"/>
      <c r="G41" s="1392">
        <f>SUM(G42:G46)</f>
        <v>90850</v>
      </c>
      <c r="H41" s="1392">
        <f>SUM(H42:H46)</f>
        <v>91150</v>
      </c>
      <c r="I41" s="1392">
        <f>SUM(I42:I47)</f>
        <v>93092.65</v>
      </c>
      <c r="M41" s="450"/>
    </row>
    <row r="42" spans="1:9" s="317" customFormat="1" ht="13.5" thickTop="1">
      <c r="A42" s="826">
        <v>37</v>
      </c>
      <c r="B42" s="1345"/>
      <c r="C42" s="1427"/>
      <c r="D42" s="1356"/>
      <c r="E42" s="1428">
        <v>2</v>
      </c>
      <c r="F42" s="1030" t="s">
        <v>399</v>
      </c>
      <c r="G42" s="622">
        <v>850</v>
      </c>
      <c r="H42" s="622">
        <v>850</v>
      </c>
      <c r="I42" s="622">
        <v>850</v>
      </c>
    </row>
    <row r="43" spans="1:9" s="317" customFormat="1" ht="12.75">
      <c r="A43" s="826">
        <v>38</v>
      </c>
      <c r="B43" s="1429"/>
      <c r="C43" s="1430"/>
      <c r="D43" s="1431"/>
      <c r="E43" s="1432">
        <v>7</v>
      </c>
      <c r="F43" s="1433" t="s">
        <v>300</v>
      </c>
      <c r="G43" s="622">
        <v>47000</v>
      </c>
      <c r="H43" s="622">
        <v>47000</v>
      </c>
      <c r="I43" s="622">
        <v>47000</v>
      </c>
    </row>
    <row r="44" spans="1:13" s="317" customFormat="1" ht="12.75">
      <c r="A44" s="821">
        <v>39</v>
      </c>
      <c r="B44" s="1429"/>
      <c r="C44" s="1434"/>
      <c r="D44" s="1431"/>
      <c r="E44" s="1432" t="s">
        <v>363</v>
      </c>
      <c r="F44" s="1435"/>
      <c r="G44" s="744">
        <v>40000</v>
      </c>
      <c r="H44" s="744">
        <v>40000</v>
      </c>
      <c r="I44" s="744">
        <v>40000</v>
      </c>
      <c r="M44" s="450"/>
    </row>
    <row r="45" spans="1:13" s="317" customFormat="1" ht="12.75">
      <c r="A45" s="821">
        <v>40</v>
      </c>
      <c r="B45" s="1407"/>
      <c r="C45" s="1436"/>
      <c r="D45" s="1374"/>
      <c r="E45" s="1437" t="s">
        <v>362</v>
      </c>
      <c r="F45" s="1438"/>
      <c r="G45" s="743">
        <v>3000</v>
      </c>
      <c r="H45" s="622">
        <f>2800+500</f>
        <v>3300</v>
      </c>
      <c r="I45" s="622">
        <f>2800+500</f>
        <v>3300</v>
      </c>
      <c r="J45" s="1097"/>
      <c r="M45" s="450"/>
    </row>
    <row r="46" spans="1:9" s="317" customFormat="1" ht="12.75">
      <c r="A46" s="821">
        <v>41</v>
      </c>
      <c r="B46" s="1429"/>
      <c r="C46" s="1439" t="s">
        <v>170</v>
      </c>
      <c r="D46" s="1431" t="s">
        <v>20</v>
      </c>
      <c r="E46" s="1432"/>
      <c r="F46" s="1370" t="s">
        <v>660</v>
      </c>
      <c r="G46" s="622">
        <v>0</v>
      </c>
      <c r="H46" s="622">
        <v>0</v>
      </c>
      <c r="I46" s="622">
        <v>200</v>
      </c>
    </row>
    <row r="47" spans="1:9" s="317" customFormat="1" ht="13.5" thickBot="1">
      <c r="A47" s="823">
        <v>42</v>
      </c>
      <c r="B47" s="1440"/>
      <c r="C47" s="1441" t="s">
        <v>628</v>
      </c>
      <c r="D47" s="1441" t="s">
        <v>24</v>
      </c>
      <c r="E47" s="1544"/>
      <c r="F47" s="1543" t="s">
        <v>688</v>
      </c>
      <c r="G47" s="1467">
        <v>0</v>
      </c>
      <c r="H47" s="1467">
        <v>0</v>
      </c>
      <c r="I47" s="1467">
        <v>1742.65</v>
      </c>
    </row>
    <row r="48" spans="1:9" s="317" customFormat="1" ht="13.5" thickBot="1">
      <c r="A48" s="831">
        <v>43</v>
      </c>
      <c r="B48" s="1413" t="s">
        <v>40</v>
      </c>
      <c r="C48" s="1442"/>
      <c r="D48" s="1443"/>
      <c r="E48" s="1416" t="s">
        <v>41</v>
      </c>
      <c r="F48" s="1444"/>
      <c r="G48" s="1445">
        <f>G49</f>
        <v>5</v>
      </c>
      <c r="H48" s="1445">
        <f>H49</f>
        <v>5</v>
      </c>
      <c r="I48" s="1445">
        <f>I49</f>
        <v>5</v>
      </c>
    </row>
    <row r="49" spans="1:9" s="317" customFormat="1" ht="13.5" thickBot="1">
      <c r="A49" s="823">
        <v>44</v>
      </c>
      <c r="B49" s="1407"/>
      <c r="C49" s="1446" t="s">
        <v>42</v>
      </c>
      <c r="D49" s="1447"/>
      <c r="E49" s="1375" t="s">
        <v>43</v>
      </c>
      <c r="F49" s="1438"/>
      <c r="G49" s="1448">
        <v>5</v>
      </c>
      <c r="H49" s="1448">
        <v>5</v>
      </c>
      <c r="I49" s="1448">
        <v>5</v>
      </c>
    </row>
    <row r="50" spans="1:13" s="317" customFormat="1" ht="13.5" thickBot="1">
      <c r="A50" s="831">
        <v>45</v>
      </c>
      <c r="B50" s="1413" t="s">
        <v>44</v>
      </c>
      <c r="C50" s="1449"/>
      <c r="D50" s="1414"/>
      <c r="E50" s="1416" t="s">
        <v>45</v>
      </c>
      <c r="F50" s="1444"/>
      <c r="G50" s="1445">
        <f>G51+G59</f>
        <v>6735.92</v>
      </c>
      <c r="H50" s="1445">
        <f>H51+H59</f>
        <v>53147.92</v>
      </c>
      <c r="I50" s="1445">
        <f>I51+I59</f>
        <v>28430.92</v>
      </c>
      <c r="M50" s="450"/>
    </row>
    <row r="51" spans="1:13" s="317" customFormat="1" ht="13.5" thickBot="1">
      <c r="A51" s="1026">
        <v>46</v>
      </c>
      <c r="B51" s="1450"/>
      <c r="C51" s="1451" t="s">
        <v>99</v>
      </c>
      <c r="D51" s="1421" t="s">
        <v>38</v>
      </c>
      <c r="E51" s="1422" t="s">
        <v>182</v>
      </c>
      <c r="F51" s="1452"/>
      <c r="G51" s="1424">
        <f>G52+G53+G54+G55+G56</f>
        <v>5685.92</v>
      </c>
      <c r="H51" s="1424">
        <f>SUM(H52:H58)</f>
        <v>49547.92</v>
      </c>
      <c r="I51" s="1424">
        <f>SUM(I52:I58)</f>
        <v>24830.92</v>
      </c>
      <c r="M51" s="450"/>
    </row>
    <row r="52" spans="1:9" s="317" customFormat="1" ht="13.5" thickTop="1">
      <c r="A52" s="826">
        <v>47</v>
      </c>
      <c r="B52" s="1453"/>
      <c r="C52" s="1454"/>
      <c r="D52" s="1454"/>
      <c r="E52" s="1455" t="s">
        <v>473</v>
      </c>
      <c r="F52" s="1456"/>
      <c r="G52" s="742">
        <v>396</v>
      </c>
      <c r="H52" s="742">
        <v>396</v>
      </c>
      <c r="I52" s="742">
        <v>396</v>
      </c>
    </row>
    <row r="53" spans="1:9" s="317" customFormat="1" ht="12.75">
      <c r="A53" s="821">
        <v>48</v>
      </c>
      <c r="B53" s="1457"/>
      <c r="C53" s="1362"/>
      <c r="D53" s="1362"/>
      <c r="E53" s="1458" t="s">
        <v>474</v>
      </c>
      <c r="F53" s="1459"/>
      <c r="G53" s="622">
        <v>1200</v>
      </c>
      <c r="H53" s="622">
        <v>1200</v>
      </c>
      <c r="I53" s="622">
        <v>1200</v>
      </c>
    </row>
    <row r="54" spans="1:13" s="317" customFormat="1" ht="12.75">
      <c r="A54" s="821">
        <v>49</v>
      </c>
      <c r="B54" s="1345"/>
      <c r="C54" s="1347"/>
      <c r="D54" s="1356"/>
      <c r="E54" s="1030" t="s">
        <v>174</v>
      </c>
      <c r="F54" s="1349"/>
      <c r="G54" s="744">
        <v>2389.92</v>
      </c>
      <c r="H54" s="744">
        <v>2389.92</v>
      </c>
      <c r="I54" s="744">
        <v>2389.92</v>
      </c>
      <c r="M54" s="450"/>
    </row>
    <row r="55" spans="1:13" s="317" customFormat="1" ht="12.75">
      <c r="A55" s="826">
        <v>50</v>
      </c>
      <c r="B55" s="1345"/>
      <c r="C55" s="1347"/>
      <c r="D55" s="1356"/>
      <c r="E55" s="1030" t="s">
        <v>475</v>
      </c>
      <c r="F55" s="1349"/>
      <c r="G55" s="744">
        <f>100*12</f>
        <v>1200</v>
      </c>
      <c r="H55" s="744">
        <f>100*12</f>
        <v>1200</v>
      </c>
      <c r="I55" s="744">
        <f>100*12</f>
        <v>1200</v>
      </c>
      <c r="M55" s="450"/>
    </row>
    <row r="56" spans="1:10" s="317" customFormat="1" ht="17.25" thickBot="1">
      <c r="A56" s="1028">
        <v>51</v>
      </c>
      <c r="B56" s="1394"/>
      <c r="C56" s="1460"/>
      <c r="D56" s="1396"/>
      <c r="E56" s="1461" t="s">
        <v>603</v>
      </c>
      <c r="F56" s="1398"/>
      <c r="G56" s="758">
        <v>500</v>
      </c>
      <c r="H56" s="1462">
        <f>(65*12)+(50*12)</f>
        <v>1380</v>
      </c>
      <c r="I56" s="1462">
        <f>(65*12)+(50*12)+195</f>
        <v>1575</v>
      </c>
      <c r="J56" s="1213" t="s">
        <v>667</v>
      </c>
    </row>
    <row r="57" spans="1:10" s="317" customFormat="1" ht="33.75" thickTop="1">
      <c r="A57" s="821">
        <v>52</v>
      </c>
      <c r="B57" s="1463"/>
      <c r="C57" s="1464" t="s">
        <v>46</v>
      </c>
      <c r="D57" s="1465" t="s">
        <v>28</v>
      </c>
      <c r="E57" s="1030" t="s">
        <v>689</v>
      </c>
      <c r="F57" s="1466"/>
      <c r="G57" s="1448">
        <v>0</v>
      </c>
      <c r="H57" s="1467">
        <f>VP11!K18</f>
        <v>24912</v>
      </c>
      <c r="I57" s="1467">
        <v>0</v>
      </c>
      <c r="J57" s="1213" t="s">
        <v>671</v>
      </c>
    </row>
    <row r="58" spans="1:9" s="317" customFormat="1" ht="13.5" thickBot="1">
      <c r="A58" s="1028">
        <v>53</v>
      </c>
      <c r="B58" s="1468"/>
      <c r="C58" s="1469" t="s">
        <v>46</v>
      </c>
      <c r="D58" s="1470" t="s">
        <v>28</v>
      </c>
      <c r="E58" s="1029" t="s">
        <v>690</v>
      </c>
      <c r="F58" s="1471"/>
      <c r="G58" s="758">
        <v>0</v>
      </c>
      <c r="H58" s="1462">
        <v>18070</v>
      </c>
      <c r="I58" s="1462">
        <v>18070</v>
      </c>
    </row>
    <row r="59" spans="1:13" s="317" customFormat="1" ht="21" thickBot="1" thickTop="1">
      <c r="A59" s="1027">
        <v>54</v>
      </c>
      <c r="B59" s="1472"/>
      <c r="C59" s="1473" t="s">
        <v>46</v>
      </c>
      <c r="D59" s="1474" t="s">
        <v>512</v>
      </c>
      <c r="E59" s="1475" t="s">
        <v>184</v>
      </c>
      <c r="F59" s="1476" t="s">
        <v>577</v>
      </c>
      <c r="G59" s="1477">
        <v>1050</v>
      </c>
      <c r="H59" s="1477">
        <v>3600</v>
      </c>
      <c r="I59" s="1477">
        <v>3600</v>
      </c>
      <c r="M59" s="450"/>
    </row>
    <row r="60" spans="1:13" s="317" customFormat="1" ht="13.5" thickBot="1">
      <c r="A60" s="831">
        <v>55</v>
      </c>
      <c r="B60" s="1333" t="s">
        <v>50</v>
      </c>
      <c r="C60" s="1334"/>
      <c r="D60" s="1335"/>
      <c r="E60" s="1336" t="s">
        <v>51</v>
      </c>
      <c r="F60" s="1337"/>
      <c r="G60" s="1338">
        <f>G61+G85</f>
        <v>558398</v>
      </c>
      <c r="H60" s="1338">
        <f>H61+H85</f>
        <v>592086.2600000001</v>
      </c>
      <c r="I60" s="1338">
        <f>I61+I85</f>
        <v>644493.4000000001</v>
      </c>
      <c r="M60" s="450"/>
    </row>
    <row r="61" spans="1:13" s="317" customFormat="1" ht="13.5" thickBot="1">
      <c r="A61" s="820">
        <v>56</v>
      </c>
      <c r="B61" s="1413" t="s">
        <v>52</v>
      </c>
      <c r="C61" s="1478"/>
      <c r="D61" s="1479"/>
      <c r="E61" s="1416" t="s">
        <v>53</v>
      </c>
      <c r="F61" s="1417"/>
      <c r="G61" s="1418">
        <f>G62</f>
        <v>555398</v>
      </c>
      <c r="H61" s="1418">
        <f>H62</f>
        <v>589086.2600000001</v>
      </c>
      <c r="I61" s="1418">
        <f>I62</f>
        <v>633293.4000000001</v>
      </c>
      <c r="M61" s="450"/>
    </row>
    <row r="62" spans="1:13" s="317" customFormat="1" ht="13.5" thickBot="1">
      <c r="A62" s="829">
        <v>57</v>
      </c>
      <c r="B62" s="1419"/>
      <c r="C62" s="1480"/>
      <c r="D62" s="1481" t="s">
        <v>24</v>
      </c>
      <c r="E62" s="1482" t="s">
        <v>54</v>
      </c>
      <c r="F62" s="1482"/>
      <c r="G62" s="1483">
        <f>SUM(G63:G84)</f>
        <v>555398</v>
      </c>
      <c r="H62" s="1483">
        <f>SUM(H63:H84)</f>
        <v>589086.2600000001</v>
      </c>
      <c r="I62" s="1483">
        <f>SUM(I63:I84)</f>
        <v>633293.4000000001</v>
      </c>
      <c r="M62" s="450"/>
    </row>
    <row r="63" spans="1:13" s="317" customFormat="1" ht="13.5" thickTop="1">
      <c r="A63" s="821">
        <v>58</v>
      </c>
      <c r="B63" s="1345"/>
      <c r="C63" s="1484"/>
      <c r="D63" s="1484"/>
      <c r="E63" s="1485" t="s">
        <v>382</v>
      </c>
      <c r="F63" s="567" t="s">
        <v>472</v>
      </c>
      <c r="G63" s="742">
        <v>503805</v>
      </c>
      <c r="H63" s="742">
        <v>524289</v>
      </c>
      <c r="I63" s="742">
        <v>524289</v>
      </c>
      <c r="M63" s="450"/>
    </row>
    <row r="64" spans="1:13" s="317" customFormat="1" ht="12.75">
      <c r="A64" s="821">
        <v>59</v>
      </c>
      <c r="B64" s="1345"/>
      <c r="C64" s="1484"/>
      <c r="D64" s="1484"/>
      <c r="E64" s="1485">
        <v>1</v>
      </c>
      <c r="F64" s="566" t="s">
        <v>485</v>
      </c>
      <c r="G64" s="742">
        <f>10243+3580</f>
        <v>13823</v>
      </c>
      <c r="H64" s="742">
        <v>14376</v>
      </c>
      <c r="I64" s="742">
        <v>14376</v>
      </c>
      <c r="M64" s="450"/>
    </row>
    <row r="65" spans="1:13" s="317" customFormat="1" ht="12.75">
      <c r="A65" s="821">
        <v>60</v>
      </c>
      <c r="B65" s="1453"/>
      <c r="C65" s="1145"/>
      <c r="D65" s="1145"/>
      <c r="E65" s="1485" t="s">
        <v>383</v>
      </c>
      <c r="F65" s="566" t="s">
        <v>631</v>
      </c>
      <c r="G65" s="622">
        <v>0</v>
      </c>
      <c r="H65" s="622">
        <v>0</v>
      </c>
      <c r="I65" s="622">
        <v>940</v>
      </c>
      <c r="M65" s="450"/>
    </row>
    <row r="66" spans="1:13" s="317" customFormat="1" ht="12.75">
      <c r="A66" s="821">
        <v>61</v>
      </c>
      <c r="B66" s="1345"/>
      <c r="C66" s="1484"/>
      <c r="D66" s="1484"/>
      <c r="E66" s="1485">
        <v>100</v>
      </c>
      <c r="F66" s="566" t="s">
        <v>429</v>
      </c>
      <c r="G66" s="622">
        <v>0</v>
      </c>
      <c r="H66" s="622">
        <v>4800</v>
      </c>
      <c r="I66" s="622">
        <v>1200</v>
      </c>
      <c r="M66" s="450"/>
    </row>
    <row r="67" spans="1:13" s="317" customFormat="1" ht="12.75">
      <c r="A67" s="821">
        <v>62</v>
      </c>
      <c r="B67" s="1345"/>
      <c r="C67" s="1484"/>
      <c r="D67" s="1484"/>
      <c r="E67" s="1485"/>
      <c r="F67" s="566" t="s">
        <v>430</v>
      </c>
      <c r="G67" s="622">
        <v>0</v>
      </c>
      <c r="H67" s="622">
        <v>3600</v>
      </c>
      <c r="I67" s="622">
        <v>3600</v>
      </c>
      <c r="M67" s="450"/>
    </row>
    <row r="68" spans="1:9" s="317" customFormat="1" ht="19.5">
      <c r="A68" s="821">
        <v>63</v>
      </c>
      <c r="B68" s="1345"/>
      <c r="C68" s="1484"/>
      <c r="D68" s="1484"/>
      <c r="E68" s="1485">
        <v>11</v>
      </c>
      <c r="F68" s="567" t="s">
        <v>431</v>
      </c>
      <c r="G68" s="622">
        <v>4000</v>
      </c>
      <c r="H68" s="622">
        <v>4000</v>
      </c>
      <c r="I68" s="622">
        <v>4000</v>
      </c>
    </row>
    <row r="69" spans="1:9" s="317" customFormat="1" ht="12.75">
      <c r="A69" s="821">
        <v>64</v>
      </c>
      <c r="B69" s="1345"/>
      <c r="C69" s="1484"/>
      <c r="D69" s="1484"/>
      <c r="E69" s="1485"/>
      <c r="F69" s="567" t="s">
        <v>650</v>
      </c>
      <c r="G69" s="622">
        <v>0</v>
      </c>
      <c r="H69" s="622">
        <v>0</v>
      </c>
      <c r="I69" s="622">
        <v>2616</v>
      </c>
    </row>
    <row r="70" spans="1:13" s="317" customFormat="1" ht="12.75">
      <c r="A70" s="826">
        <v>65</v>
      </c>
      <c r="B70" s="1345"/>
      <c r="C70" s="1484"/>
      <c r="D70" s="1484"/>
      <c r="E70" s="1485">
        <v>2</v>
      </c>
      <c r="F70" s="566" t="s">
        <v>432</v>
      </c>
      <c r="G70" s="622">
        <v>6000</v>
      </c>
      <c r="H70" s="622">
        <v>6688</v>
      </c>
      <c r="I70" s="622">
        <v>6688</v>
      </c>
      <c r="M70" s="450"/>
    </row>
    <row r="71" spans="1:13" s="317" customFormat="1" ht="12.75">
      <c r="A71" s="826">
        <v>66</v>
      </c>
      <c r="B71" s="1345"/>
      <c r="C71" s="1486"/>
      <c r="D71" s="1487"/>
      <c r="E71" s="1485">
        <v>8</v>
      </c>
      <c r="F71" s="566" t="s">
        <v>301</v>
      </c>
      <c r="G71" s="622">
        <v>4000</v>
      </c>
      <c r="H71" s="622">
        <v>4320.77</v>
      </c>
      <c r="I71" s="622">
        <v>4320.77</v>
      </c>
      <c r="M71" s="450"/>
    </row>
    <row r="72" spans="1:13" s="317" customFormat="1" ht="12.75">
      <c r="A72" s="821">
        <v>67</v>
      </c>
      <c r="B72" s="1345"/>
      <c r="C72" s="1463"/>
      <c r="D72" s="1487"/>
      <c r="E72" s="1485">
        <v>6</v>
      </c>
      <c r="F72" s="566" t="s">
        <v>302</v>
      </c>
      <c r="G72" s="622">
        <v>2650</v>
      </c>
      <c r="H72" s="622">
        <v>2650</v>
      </c>
      <c r="I72" s="622">
        <v>3209.34</v>
      </c>
      <c r="J72" s="308"/>
      <c r="K72" s="308"/>
      <c r="L72" s="424"/>
      <c r="M72" s="450"/>
    </row>
    <row r="73" spans="1:12" s="317" customFormat="1" ht="12.75">
      <c r="A73" s="826">
        <v>68</v>
      </c>
      <c r="B73" s="1345"/>
      <c r="C73" s="1463"/>
      <c r="D73" s="1487"/>
      <c r="E73" s="1485">
        <v>3</v>
      </c>
      <c r="F73" s="566" t="s">
        <v>303</v>
      </c>
      <c r="G73" s="622">
        <v>205</v>
      </c>
      <c r="H73" s="622">
        <v>234.15</v>
      </c>
      <c r="I73" s="622">
        <v>234.15</v>
      </c>
      <c r="L73" s="424"/>
    </row>
    <row r="74" spans="1:12" s="317" customFormat="1" ht="12.75">
      <c r="A74" s="821">
        <v>69</v>
      </c>
      <c r="B74" s="1345"/>
      <c r="C74" s="1463"/>
      <c r="D74" s="1487"/>
      <c r="E74" s="1485">
        <v>4</v>
      </c>
      <c r="F74" s="566" t="s">
        <v>304</v>
      </c>
      <c r="G74" s="622">
        <v>675</v>
      </c>
      <c r="H74" s="622">
        <v>698.28</v>
      </c>
      <c r="I74" s="622">
        <v>698.28</v>
      </c>
      <c r="L74" s="424"/>
    </row>
    <row r="75" spans="1:12" s="317" customFormat="1" ht="12.75">
      <c r="A75" s="821">
        <v>70</v>
      </c>
      <c r="B75" s="1345"/>
      <c r="C75" s="1463"/>
      <c r="D75" s="1487"/>
      <c r="E75" s="1405">
        <v>503</v>
      </c>
      <c r="F75" s="1349" t="s">
        <v>305</v>
      </c>
      <c r="G75" s="622">
        <v>130</v>
      </c>
      <c r="H75" s="622">
        <v>96.4</v>
      </c>
      <c r="I75" s="622">
        <v>96.4</v>
      </c>
      <c r="L75" s="424"/>
    </row>
    <row r="76" spans="1:13" s="317" customFormat="1" ht="12.75">
      <c r="A76" s="826">
        <v>71</v>
      </c>
      <c r="B76" s="1345"/>
      <c r="C76" s="1463"/>
      <c r="D76" s="1487"/>
      <c r="E76" s="1488" t="s">
        <v>68</v>
      </c>
      <c r="F76" s="1349" t="s">
        <v>433</v>
      </c>
      <c r="G76" s="622">
        <v>20021</v>
      </c>
      <c r="H76" s="622">
        <v>20229</v>
      </c>
      <c r="I76" s="622">
        <v>20229</v>
      </c>
      <c r="J76" s="308"/>
      <c r="K76" s="308"/>
      <c r="L76" s="424"/>
      <c r="M76" s="450"/>
    </row>
    <row r="77" spans="1:13" s="317" customFormat="1" ht="12.75">
      <c r="A77" s="826">
        <v>72</v>
      </c>
      <c r="B77" s="1453"/>
      <c r="C77" s="1489"/>
      <c r="D77" s="1145"/>
      <c r="E77" s="1496" t="s">
        <v>39</v>
      </c>
      <c r="F77" s="566" t="s">
        <v>629</v>
      </c>
      <c r="G77" s="622">
        <v>0</v>
      </c>
      <c r="H77" s="622">
        <v>0</v>
      </c>
      <c r="I77" s="622">
        <v>403</v>
      </c>
      <c r="J77" s="308"/>
      <c r="K77" s="308"/>
      <c r="L77" s="424"/>
      <c r="M77" s="450"/>
    </row>
    <row r="78" spans="1:13" s="317" customFormat="1" ht="12.75">
      <c r="A78" s="826">
        <v>73</v>
      </c>
      <c r="B78" s="1345"/>
      <c r="C78" s="1463"/>
      <c r="D78" s="1487"/>
      <c r="E78" s="1496" t="s">
        <v>39</v>
      </c>
      <c r="F78" s="566" t="s">
        <v>651</v>
      </c>
      <c r="G78" s="622">
        <v>0</v>
      </c>
      <c r="H78" s="622">
        <v>0</v>
      </c>
      <c r="I78" s="622">
        <v>364</v>
      </c>
      <c r="J78" s="308"/>
      <c r="K78" s="308"/>
      <c r="L78" s="424"/>
      <c r="M78" s="450"/>
    </row>
    <row r="79" spans="1:12" s="317" customFormat="1" ht="12.75">
      <c r="A79" s="821">
        <v>74</v>
      </c>
      <c r="B79" s="1345"/>
      <c r="C79" s="1463"/>
      <c r="D79" s="1487"/>
      <c r="E79" s="1490" t="s">
        <v>8</v>
      </c>
      <c r="F79" s="1438" t="s">
        <v>335</v>
      </c>
      <c r="G79" s="622">
        <v>89</v>
      </c>
      <c r="H79" s="622">
        <v>91.41</v>
      </c>
      <c r="I79" s="622">
        <v>91.41</v>
      </c>
      <c r="J79" s="308"/>
      <c r="K79" s="308"/>
      <c r="L79" s="424"/>
    </row>
    <row r="80" spans="1:12" s="317" customFormat="1" ht="12.75">
      <c r="A80" s="826">
        <v>75</v>
      </c>
      <c r="B80" s="1491"/>
      <c r="C80" s="1491"/>
      <c r="D80" s="1492"/>
      <c r="E80" s="1493" t="s">
        <v>268</v>
      </c>
      <c r="F80" s="1494" t="s">
        <v>691</v>
      </c>
      <c r="G80" s="746">
        <v>0</v>
      </c>
      <c r="H80" s="746">
        <v>53.25</v>
      </c>
      <c r="I80" s="746">
        <v>53.25</v>
      </c>
      <c r="K80" s="450"/>
      <c r="L80" s="424"/>
    </row>
    <row r="81" spans="1:12" s="317" customFormat="1" ht="29.25">
      <c r="A81" s="832">
        <v>76</v>
      </c>
      <c r="B81" s="1457"/>
      <c r="C81" s="1457"/>
      <c r="D81" s="819"/>
      <c r="E81" s="1496" t="s">
        <v>384</v>
      </c>
      <c r="F81" s="1542" t="s">
        <v>627</v>
      </c>
      <c r="G81" s="622">
        <v>0</v>
      </c>
      <c r="H81" s="622">
        <v>0</v>
      </c>
      <c r="I81" s="622">
        <v>36400</v>
      </c>
      <c r="L81" s="424"/>
    </row>
    <row r="82" spans="1:9" s="317" customFormat="1" ht="12.75">
      <c r="A82" s="833">
        <v>77</v>
      </c>
      <c r="B82" s="1491"/>
      <c r="C82" s="1491"/>
      <c r="D82" s="1367"/>
      <c r="E82" s="1495" t="s">
        <v>385</v>
      </c>
      <c r="F82" s="1494" t="s">
        <v>286</v>
      </c>
      <c r="G82" s="746">
        <v>0</v>
      </c>
      <c r="H82" s="746">
        <v>0</v>
      </c>
      <c r="I82" s="746">
        <v>189.8</v>
      </c>
    </row>
    <row r="83" spans="1:9" s="317" customFormat="1" ht="12.75">
      <c r="A83" s="832">
        <v>78</v>
      </c>
      <c r="B83" s="1457"/>
      <c r="C83" s="1457"/>
      <c r="D83" s="819"/>
      <c r="E83" s="1496" t="s">
        <v>78</v>
      </c>
      <c r="F83" s="1371" t="s">
        <v>597</v>
      </c>
      <c r="G83" s="622">
        <v>0</v>
      </c>
      <c r="H83" s="622">
        <v>325</v>
      </c>
      <c r="I83" s="622">
        <v>325</v>
      </c>
    </row>
    <row r="84" spans="1:9" s="317" customFormat="1" ht="13.5" thickBot="1">
      <c r="A84" s="832">
        <v>79</v>
      </c>
      <c r="B84" s="1457"/>
      <c r="C84" s="1457"/>
      <c r="D84" s="819"/>
      <c r="E84" s="1497" t="s">
        <v>434</v>
      </c>
      <c r="F84" s="1370" t="s">
        <v>589</v>
      </c>
      <c r="G84" s="622">
        <v>0</v>
      </c>
      <c r="H84" s="622">
        <v>2635</v>
      </c>
      <c r="I84" s="622">
        <v>8970</v>
      </c>
    </row>
    <row r="85" spans="1:13" s="317" customFormat="1" ht="13.5" thickBot="1">
      <c r="A85" s="820">
        <v>80</v>
      </c>
      <c r="B85" s="1498" t="s">
        <v>52</v>
      </c>
      <c r="C85" s="1413"/>
      <c r="D85" s="1499"/>
      <c r="E85" s="1500" t="s">
        <v>185</v>
      </c>
      <c r="F85" s="1417"/>
      <c r="G85" s="1445">
        <f>SUM(G86:G89)</f>
        <v>3000</v>
      </c>
      <c r="H85" s="1445">
        <f>SUM(H86:H89)</f>
        <v>3000</v>
      </c>
      <c r="I85" s="1445">
        <f>SUM(I86:I89)</f>
        <v>11200</v>
      </c>
      <c r="M85" s="450"/>
    </row>
    <row r="86" spans="1:13" s="317" customFormat="1" ht="12.75">
      <c r="A86" s="834">
        <v>81</v>
      </c>
      <c r="B86" s="1501"/>
      <c r="C86" s="1502"/>
      <c r="D86" s="1503"/>
      <c r="E86" s="1504" t="s">
        <v>642</v>
      </c>
      <c r="F86" s="1504"/>
      <c r="G86" s="563">
        <v>0</v>
      </c>
      <c r="H86" s="563">
        <v>0</v>
      </c>
      <c r="I86" s="563">
        <v>0</v>
      </c>
      <c r="M86" s="450"/>
    </row>
    <row r="87" spans="1:11" s="317" customFormat="1" ht="18" customHeight="1">
      <c r="A87" s="821">
        <v>82</v>
      </c>
      <c r="B87" s="1457"/>
      <c r="C87" s="1505" t="s">
        <v>633</v>
      </c>
      <c r="D87" s="1506" t="s">
        <v>25</v>
      </c>
      <c r="E87" s="1364" t="s">
        <v>632</v>
      </c>
      <c r="F87" s="1365"/>
      <c r="G87" s="622">
        <v>0</v>
      </c>
      <c r="H87" s="622">
        <v>0</v>
      </c>
      <c r="I87" s="622">
        <v>8200</v>
      </c>
      <c r="J87" s="1213" t="s">
        <v>673</v>
      </c>
      <c r="K87" s="654"/>
    </row>
    <row r="88" spans="1:9" s="317" customFormat="1" ht="12.75">
      <c r="A88" s="821">
        <v>83</v>
      </c>
      <c r="B88" s="1457"/>
      <c r="C88" s="1505" t="s">
        <v>633</v>
      </c>
      <c r="D88" s="1506" t="s">
        <v>25</v>
      </c>
      <c r="E88" s="1459" t="s">
        <v>648</v>
      </c>
      <c r="F88" s="1370"/>
      <c r="G88" s="622">
        <v>0</v>
      </c>
      <c r="H88" s="622">
        <v>0</v>
      </c>
      <c r="I88" s="622">
        <v>0</v>
      </c>
    </row>
    <row r="89" spans="1:13" s="317" customFormat="1" ht="13.5" thickBot="1">
      <c r="A89" s="835">
        <v>84</v>
      </c>
      <c r="B89" s="1507"/>
      <c r="C89" s="793" t="s">
        <v>435</v>
      </c>
      <c r="D89" s="1508" t="s">
        <v>436</v>
      </c>
      <c r="E89" s="1509" t="s">
        <v>252</v>
      </c>
      <c r="F89" s="1510"/>
      <c r="G89" s="1511">
        <v>3000</v>
      </c>
      <c r="H89" s="1511">
        <v>3000</v>
      </c>
      <c r="I89" s="1511">
        <v>3000</v>
      </c>
      <c r="M89" s="450"/>
    </row>
    <row r="90" spans="1:13" s="317" customFormat="1" ht="13.5" thickBot="1">
      <c r="A90" s="836">
        <v>85</v>
      </c>
      <c r="B90" s="1512"/>
      <c r="C90" s="1513"/>
      <c r="D90" s="1514"/>
      <c r="E90" s="1515" t="s">
        <v>55</v>
      </c>
      <c r="F90" s="1516"/>
      <c r="G90" s="623">
        <f>G6+G20+G60</f>
        <v>1775361.82</v>
      </c>
      <c r="H90" s="623">
        <f>H6+H20+H60</f>
        <v>1973838.42</v>
      </c>
      <c r="I90" s="623">
        <f>I6+I20+I60</f>
        <v>2009013.2100000002</v>
      </c>
      <c r="M90" s="450"/>
    </row>
    <row r="91" spans="1:9" s="317" customFormat="1" ht="13.5" thickBot="1">
      <c r="A91" s="837">
        <v>86</v>
      </c>
      <c r="B91" s="1517"/>
      <c r="C91" s="1518" t="s">
        <v>313</v>
      </c>
      <c r="D91" s="1519"/>
      <c r="E91" s="1518"/>
      <c r="F91" s="1520"/>
      <c r="G91" s="1521">
        <f>G92</f>
        <v>140852</v>
      </c>
      <c r="H91" s="1521">
        <f>H92</f>
        <v>140852</v>
      </c>
      <c r="I91" s="1521">
        <f>I92</f>
        <v>140852</v>
      </c>
    </row>
    <row r="92" spans="1:9" s="317" customFormat="1" ht="13.5" thickBot="1">
      <c r="A92" s="831">
        <v>87</v>
      </c>
      <c r="B92" s="1413"/>
      <c r="C92" s="1413"/>
      <c r="D92" s="1499"/>
      <c r="E92" s="842" t="s">
        <v>312</v>
      </c>
      <c r="F92" s="1522"/>
      <c r="G92" s="1418">
        <f>SUM(G93:G104)</f>
        <v>140852</v>
      </c>
      <c r="H92" s="1418">
        <f>SUM(H93:H104)</f>
        <v>140852</v>
      </c>
      <c r="I92" s="1418">
        <f>SUM(I93:I104)</f>
        <v>140852</v>
      </c>
    </row>
    <row r="93" spans="1:9" s="317" customFormat="1" ht="12.75">
      <c r="A93" s="838">
        <v>88</v>
      </c>
      <c r="B93" s="1501"/>
      <c r="C93" s="1501"/>
      <c r="D93" s="1503"/>
      <c r="E93" s="1523"/>
      <c r="F93" s="1524" t="s">
        <v>364</v>
      </c>
      <c r="G93" s="563">
        <v>0</v>
      </c>
      <c r="H93" s="563">
        <v>0</v>
      </c>
      <c r="I93" s="563">
        <v>0</v>
      </c>
    </row>
    <row r="94" spans="1:9" s="317" customFormat="1" ht="12.75">
      <c r="A94" s="826">
        <v>89</v>
      </c>
      <c r="B94" s="1453"/>
      <c r="C94" s="1453"/>
      <c r="D94" s="1146"/>
      <c r="E94" s="1525"/>
      <c r="F94" s="1526" t="s">
        <v>437</v>
      </c>
      <c r="G94" s="742">
        <v>0</v>
      </c>
      <c r="H94" s="742">
        <v>0</v>
      </c>
      <c r="I94" s="742">
        <v>0</v>
      </c>
    </row>
    <row r="95" spans="1:9" s="317" customFormat="1" ht="19.5">
      <c r="A95" s="821">
        <v>90</v>
      </c>
      <c r="B95" s="1345"/>
      <c r="C95" s="1345"/>
      <c r="D95" s="1527"/>
      <c r="E95" s="1528"/>
      <c r="F95" s="1529" t="s">
        <v>342</v>
      </c>
      <c r="G95" s="742">
        <v>32068</v>
      </c>
      <c r="H95" s="742">
        <v>32068</v>
      </c>
      <c r="I95" s="742">
        <v>32068</v>
      </c>
    </row>
    <row r="96" spans="1:9" s="317" customFormat="1" ht="12.75">
      <c r="A96" s="821">
        <v>91</v>
      </c>
      <c r="B96" s="1407"/>
      <c r="C96" s="1407"/>
      <c r="D96" s="1527"/>
      <c r="E96" s="1528"/>
      <c r="F96" s="1530" t="s">
        <v>343</v>
      </c>
      <c r="G96" s="742">
        <v>13984</v>
      </c>
      <c r="H96" s="742">
        <v>13984</v>
      </c>
      <c r="I96" s="742">
        <v>13984</v>
      </c>
    </row>
    <row r="97" spans="1:9" s="317" customFormat="1" ht="12.75">
      <c r="A97" s="826">
        <v>92</v>
      </c>
      <c r="B97" s="1531"/>
      <c r="C97" s="1531"/>
      <c r="D97" s="1532"/>
      <c r="E97" s="1533"/>
      <c r="F97" s="1534" t="s">
        <v>282</v>
      </c>
      <c r="G97" s="622">
        <v>0</v>
      </c>
      <c r="H97" s="622">
        <v>0</v>
      </c>
      <c r="I97" s="622">
        <v>0</v>
      </c>
    </row>
    <row r="98" spans="1:9" s="317" customFormat="1" ht="13.5" thickBot="1">
      <c r="A98" s="826">
        <v>93</v>
      </c>
      <c r="B98" s="1531"/>
      <c r="C98" s="1531"/>
      <c r="D98" s="1532"/>
      <c r="E98" s="1533"/>
      <c r="F98" s="1535" t="s">
        <v>311</v>
      </c>
      <c r="G98" s="1511">
        <v>16500</v>
      </c>
      <c r="H98" s="1511">
        <v>16500</v>
      </c>
      <c r="I98" s="1511">
        <v>16500</v>
      </c>
    </row>
    <row r="99" spans="1:9" s="317" customFormat="1" ht="12.75">
      <c r="A99" s="826">
        <v>94</v>
      </c>
      <c r="B99" s="1531"/>
      <c r="C99" s="1531"/>
      <c r="D99" s="1532"/>
      <c r="E99" s="1533"/>
      <c r="F99" s="1524" t="s">
        <v>315</v>
      </c>
      <c r="G99" s="563">
        <v>300</v>
      </c>
      <c r="H99" s="563">
        <v>300</v>
      </c>
      <c r="I99" s="563">
        <v>300</v>
      </c>
    </row>
    <row r="100" spans="1:9" s="317" customFormat="1" ht="12.75">
      <c r="A100" s="826">
        <v>95</v>
      </c>
      <c r="B100" s="1531"/>
      <c r="C100" s="1531"/>
      <c r="D100" s="1532"/>
      <c r="E100" s="1533"/>
      <c r="F100" s="1534" t="s">
        <v>321</v>
      </c>
      <c r="G100" s="622">
        <v>1800</v>
      </c>
      <c r="H100" s="622">
        <v>1800</v>
      </c>
      <c r="I100" s="622">
        <v>1800</v>
      </c>
    </row>
    <row r="101" spans="1:9" s="317" customFormat="1" ht="19.5">
      <c r="A101" s="826">
        <v>96</v>
      </c>
      <c r="B101" s="1531"/>
      <c r="C101" s="1531"/>
      <c r="D101" s="1532"/>
      <c r="E101" s="1533"/>
      <c r="F101" s="1530" t="s">
        <v>314</v>
      </c>
      <c r="G101" s="622">
        <v>21000</v>
      </c>
      <c r="H101" s="622">
        <v>21000</v>
      </c>
      <c r="I101" s="622">
        <v>21000</v>
      </c>
    </row>
    <row r="102" spans="1:9" s="317" customFormat="1" ht="12.75">
      <c r="A102" s="826">
        <v>97</v>
      </c>
      <c r="B102" s="1531"/>
      <c r="C102" s="1531"/>
      <c r="D102" s="1532"/>
      <c r="E102" s="1533"/>
      <c r="F102" s="1534" t="s">
        <v>344</v>
      </c>
      <c r="G102" s="622">
        <v>46200</v>
      </c>
      <c r="H102" s="622">
        <v>46200</v>
      </c>
      <c r="I102" s="622">
        <v>46200</v>
      </c>
    </row>
    <row r="103" spans="1:9" s="317" customFormat="1" ht="12.75">
      <c r="A103" s="826">
        <v>98</v>
      </c>
      <c r="B103" s="1531"/>
      <c r="C103" s="1531"/>
      <c r="D103" s="1532"/>
      <c r="E103" s="1533"/>
      <c r="F103" s="1534" t="s">
        <v>345</v>
      </c>
      <c r="G103" s="622">
        <v>1500</v>
      </c>
      <c r="H103" s="622">
        <v>1500</v>
      </c>
      <c r="I103" s="622">
        <v>1500</v>
      </c>
    </row>
    <row r="104" spans="1:9" s="317" customFormat="1" ht="13.5" thickBot="1">
      <c r="A104" s="826">
        <v>99</v>
      </c>
      <c r="B104" s="1531"/>
      <c r="C104" s="1531"/>
      <c r="D104" s="1532"/>
      <c r="E104" s="1533"/>
      <c r="F104" s="1535" t="s">
        <v>316</v>
      </c>
      <c r="G104" s="1511">
        <v>7500</v>
      </c>
      <c r="H104" s="1511">
        <v>7500</v>
      </c>
      <c r="I104" s="1511">
        <v>7500</v>
      </c>
    </row>
    <row r="105" spans="1:9" s="317" customFormat="1" ht="20.25" customHeight="1" thickBot="1">
      <c r="A105" s="839">
        <v>100</v>
      </c>
      <c r="B105" s="1536"/>
      <c r="C105" s="1537"/>
      <c r="D105" s="1538"/>
      <c r="E105" s="1539" t="s">
        <v>388</v>
      </c>
      <c r="F105" s="1540"/>
      <c r="G105" s="1541">
        <f>G6+G20+G60+G91</f>
        <v>1916213.82</v>
      </c>
      <c r="H105" s="1541">
        <f>H6+H20+H60+H91</f>
        <v>2114690.42</v>
      </c>
      <c r="I105" s="1541">
        <f>I6+I20+I60+I91</f>
        <v>2149865.21</v>
      </c>
    </row>
    <row r="106" ht="12.75">
      <c r="M106" s="347"/>
    </row>
    <row r="107" spans="6:9" ht="12.75">
      <c r="F107" s="88"/>
      <c r="G107" s="31"/>
      <c r="H107" s="31"/>
      <c r="I107" s="31"/>
    </row>
    <row r="108" spans="2:9" ht="12.75">
      <c r="B108" s="4"/>
      <c r="C108" s="4"/>
      <c r="D108" s="4"/>
      <c r="E108" s="4"/>
      <c r="F108" s="4"/>
      <c r="G108" s="5"/>
      <c r="H108" s="5"/>
      <c r="I108" s="5"/>
    </row>
    <row r="109" spans="2:9" ht="12.75">
      <c r="B109" s="82"/>
      <c r="C109" s="4"/>
      <c r="D109" s="4"/>
      <c r="E109" s="4"/>
      <c r="F109" s="4"/>
      <c r="G109" s="5"/>
      <c r="H109" s="5"/>
      <c r="I109" s="5"/>
    </row>
    <row r="110" spans="2:9" ht="12.75">
      <c r="B110" s="88"/>
      <c r="C110" s="4"/>
      <c r="D110" s="4"/>
      <c r="E110" s="4"/>
      <c r="F110" s="4"/>
      <c r="G110" s="5"/>
      <c r="H110" s="5"/>
      <c r="I110" s="5"/>
    </row>
    <row r="111" spans="2:9" ht="12.75">
      <c r="B111" s="88"/>
      <c r="C111" s="38"/>
      <c r="D111" s="38"/>
      <c r="E111" s="38"/>
      <c r="F111" s="38"/>
      <c r="G111" s="544"/>
      <c r="H111" s="544"/>
      <c r="I111" s="544"/>
    </row>
    <row r="112" spans="2:9" ht="12.75">
      <c r="B112" s="88"/>
      <c r="C112" s="62"/>
      <c r="D112" s="62"/>
      <c r="E112" s="62"/>
      <c r="F112" s="62"/>
      <c r="G112" s="62"/>
      <c r="H112" s="62"/>
      <c r="I112" s="62"/>
    </row>
    <row r="113" spans="2:9" ht="12.75">
      <c r="B113" s="45"/>
      <c r="C113" s="62"/>
      <c r="D113" s="62"/>
      <c r="E113" s="62"/>
      <c r="F113" s="63"/>
      <c r="G113" s="62"/>
      <c r="H113" s="62"/>
      <c r="I113" s="62"/>
    </row>
    <row r="114" spans="2:9" ht="12.75">
      <c r="B114" s="27"/>
      <c r="C114" s="44"/>
      <c r="D114" s="44"/>
      <c r="E114" s="44"/>
      <c r="F114" s="44"/>
      <c r="G114" s="44"/>
      <c r="H114" s="44"/>
      <c r="I114" s="44"/>
    </row>
    <row r="115" spans="2:9" ht="12.75">
      <c r="B115" s="47"/>
      <c r="C115" s="47"/>
      <c r="D115" s="47"/>
      <c r="E115" s="47"/>
      <c r="F115" s="47"/>
      <c r="G115" s="39"/>
      <c r="H115" s="39"/>
      <c r="I115" s="39"/>
    </row>
    <row r="116" spans="2:9" ht="12.75">
      <c r="B116" s="27"/>
      <c r="C116" s="44"/>
      <c r="D116" s="44"/>
      <c r="E116" s="44"/>
      <c r="F116" s="44"/>
      <c r="G116" s="44"/>
      <c r="H116" s="44"/>
      <c r="I116" s="44"/>
    </row>
    <row r="117" spans="2:9" ht="12.75">
      <c r="B117" s="46"/>
      <c r="C117" s="47"/>
      <c r="D117" s="47"/>
      <c r="E117" s="47"/>
      <c r="F117" s="47"/>
      <c r="G117" s="39"/>
      <c r="H117" s="39"/>
      <c r="I117" s="39"/>
    </row>
    <row r="118" spans="2:9" ht="12.75">
      <c r="B118" s="47"/>
      <c r="C118" s="47"/>
      <c r="D118" s="47"/>
      <c r="E118" s="47"/>
      <c r="F118" s="47"/>
      <c r="G118" s="39"/>
      <c r="H118" s="39"/>
      <c r="I118" s="39"/>
    </row>
    <row r="119" spans="2:9" ht="12.75">
      <c r="B119" s="47"/>
      <c r="C119" s="47"/>
      <c r="D119" s="47"/>
      <c r="E119" s="47"/>
      <c r="F119" s="47"/>
      <c r="G119" s="39"/>
      <c r="H119" s="39"/>
      <c r="I119" s="39"/>
    </row>
    <row r="120" spans="2:9" ht="12.75">
      <c r="B120" s="47"/>
      <c r="C120" s="47"/>
      <c r="D120" s="47"/>
      <c r="E120" s="47"/>
      <c r="F120" s="47"/>
      <c r="G120" s="39"/>
      <c r="H120" s="39"/>
      <c r="I120" s="39"/>
    </row>
    <row r="121" spans="2:9" ht="12.75">
      <c r="B121" s="47"/>
      <c r="C121" s="47"/>
      <c r="D121" s="47"/>
      <c r="E121" s="47"/>
      <c r="F121" s="47"/>
      <c r="G121" s="39"/>
      <c r="H121" s="39"/>
      <c r="I121" s="39"/>
    </row>
    <row r="122" spans="2:9" ht="12.75">
      <c r="B122" s="47"/>
      <c r="C122" s="39"/>
      <c r="D122" s="39"/>
      <c r="E122" s="39"/>
      <c r="F122" s="39"/>
      <c r="G122" s="39"/>
      <c r="H122" s="39"/>
      <c r="I122" s="39"/>
    </row>
    <row r="123" spans="2:9" ht="12.75">
      <c r="B123" s="48"/>
      <c r="C123" s="39"/>
      <c r="D123" s="39"/>
      <c r="E123" s="39"/>
      <c r="F123" s="39"/>
      <c r="G123" s="39"/>
      <c r="H123" s="39"/>
      <c r="I123" s="39"/>
    </row>
    <row r="127" spans="2:9" ht="12.75">
      <c r="B127" s="46"/>
      <c r="C127" s="47"/>
      <c r="D127" s="47"/>
      <c r="E127" s="47"/>
      <c r="F127" s="47"/>
      <c r="G127" s="39"/>
      <c r="H127" s="39"/>
      <c r="I127" s="39"/>
    </row>
    <row r="128" spans="2:9" ht="12.75">
      <c r="B128" s="47"/>
      <c r="C128" s="47"/>
      <c r="D128" s="47"/>
      <c r="E128" s="47"/>
      <c r="F128" s="47"/>
      <c r="G128" s="39"/>
      <c r="H128" s="39"/>
      <c r="I128" s="39"/>
    </row>
    <row r="129" spans="2:9" ht="12.75">
      <c r="B129" s="47"/>
      <c r="C129" s="47"/>
      <c r="D129" s="47"/>
      <c r="E129" s="47"/>
      <c r="F129" s="47"/>
      <c r="G129" s="39"/>
      <c r="H129" s="39"/>
      <c r="I129" s="39"/>
    </row>
    <row r="130" spans="2:9" ht="12.75">
      <c r="B130" s="47"/>
      <c r="C130" s="47"/>
      <c r="D130" s="47"/>
      <c r="E130" s="47"/>
      <c r="F130" s="47"/>
      <c r="G130" s="39"/>
      <c r="H130" s="39"/>
      <c r="I130" s="39"/>
    </row>
    <row r="131" spans="2:9" ht="12.75">
      <c r="B131" s="47"/>
      <c r="C131" s="47"/>
      <c r="D131" s="47"/>
      <c r="E131" s="47"/>
      <c r="F131" s="47"/>
      <c r="G131" s="39"/>
      <c r="H131" s="39"/>
      <c r="I131" s="39"/>
    </row>
    <row r="132" spans="2:9" ht="12.75">
      <c r="B132" s="47"/>
      <c r="C132" s="39"/>
      <c r="D132" s="39"/>
      <c r="E132" s="39"/>
      <c r="F132" s="39"/>
      <c r="G132" s="39"/>
      <c r="H132" s="39"/>
      <c r="I132" s="39"/>
    </row>
    <row r="133" spans="2:9" ht="12.75">
      <c r="B133" s="48"/>
      <c r="C133" s="39"/>
      <c r="D133" s="39"/>
      <c r="E133" s="39"/>
      <c r="F133" s="39"/>
      <c r="G133" s="39"/>
      <c r="H133" s="39"/>
      <c r="I133" s="39"/>
    </row>
  </sheetData>
  <sheetProtection/>
  <mergeCells count="8">
    <mergeCell ref="E87:F87"/>
    <mergeCell ref="E16:F16"/>
    <mergeCell ref="A2:F3"/>
    <mergeCell ref="E4:F5"/>
    <mergeCell ref="A4:A5"/>
    <mergeCell ref="B4:B5"/>
    <mergeCell ref="C4:C5"/>
    <mergeCell ref="D4:D5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5"/>
  <sheetViews>
    <sheetView zoomScale="130" zoomScaleNormal="130" zoomScalePageLayoutView="0" workbookViewId="0" topLeftCell="A1">
      <pane ySplit="5" topLeftCell="A36" activePane="bottomLeft" state="frozen"/>
      <selection pane="topLeft" activeCell="A1" sqref="A1"/>
      <selection pane="bottomLeft" activeCell="K31" sqref="K31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5.8515625" style="0" customWidth="1"/>
    <col min="4" max="4" width="30.7109375" style="0" customWidth="1"/>
    <col min="5" max="7" width="8.421875" style="0" bestFit="1" customWidth="1"/>
    <col min="8" max="8" width="4.28125" style="36" customWidth="1"/>
    <col min="9" max="9" width="6.421875" style="0" customWidth="1"/>
    <col min="12" max="12" width="4.140625" style="0" customWidth="1"/>
    <col min="13" max="13" width="18.8515625" style="0" customWidth="1"/>
    <col min="15" max="15" width="11.57421875" style="0" customWidth="1"/>
    <col min="20" max="20" width="16.7109375" style="0" customWidth="1"/>
  </cols>
  <sheetData>
    <row r="1" spans="1:2" ht="15" thickBot="1">
      <c r="A1" s="16"/>
      <c r="B1" s="103" t="s">
        <v>234</v>
      </c>
    </row>
    <row r="2" spans="1:8" ht="15.75" thickBot="1">
      <c r="A2" s="1269" t="s">
        <v>10</v>
      </c>
      <c r="B2" s="1270"/>
      <c r="C2" s="1270"/>
      <c r="D2" s="1282"/>
      <c r="E2" s="903" t="s">
        <v>12</v>
      </c>
      <c r="F2" s="320" t="s">
        <v>12</v>
      </c>
      <c r="G2" s="1107" t="s">
        <v>12</v>
      </c>
      <c r="H2" s="1117"/>
    </row>
    <row r="3" spans="1:8" ht="12.75">
      <c r="A3" s="66"/>
      <c r="B3" s="1287"/>
      <c r="C3" s="1288"/>
      <c r="D3" s="1289"/>
      <c r="E3" s="904" t="s">
        <v>540</v>
      </c>
      <c r="F3" s="534" t="s">
        <v>541</v>
      </c>
      <c r="G3" s="1108" t="s">
        <v>626</v>
      </c>
      <c r="H3" s="1118"/>
    </row>
    <row r="4" spans="1:8" ht="15.75">
      <c r="A4" s="1271" t="s">
        <v>468</v>
      </c>
      <c r="B4" s="1273" t="s">
        <v>469</v>
      </c>
      <c r="C4" s="1273" t="s">
        <v>470</v>
      </c>
      <c r="D4" s="1275" t="s">
        <v>5</v>
      </c>
      <c r="E4" s="905">
        <v>2023</v>
      </c>
      <c r="F4" s="321" t="s">
        <v>337</v>
      </c>
      <c r="G4" s="1104" t="s">
        <v>337</v>
      </c>
      <c r="H4" s="1119"/>
    </row>
    <row r="5" spans="1:8" ht="13.5" thickBot="1">
      <c r="A5" s="1272"/>
      <c r="B5" s="1274"/>
      <c r="C5" s="1274"/>
      <c r="D5" s="1276"/>
      <c r="E5" s="906" t="s">
        <v>214</v>
      </c>
      <c r="F5" s="322" t="s">
        <v>214</v>
      </c>
      <c r="G5" s="1106" t="s">
        <v>214</v>
      </c>
      <c r="H5" s="1120"/>
    </row>
    <row r="6" spans="1:8" ht="14.25" thickBot="1" thickTop="1">
      <c r="A6" s="851">
        <v>1</v>
      </c>
      <c r="B6" s="568" t="s">
        <v>279</v>
      </c>
      <c r="C6" s="168"/>
      <c r="D6" s="1010"/>
      <c r="E6" s="1000">
        <f>E7+E32</f>
        <v>49134</v>
      </c>
      <c r="F6" s="112">
        <f>F7+F32</f>
        <v>52300</v>
      </c>
      <c r="G6" s="112">
        <f>G7+G32</f>
        <v>53800</v>
      </c>
      <c r="H6" s="1123"/>
    </row>
    <row r="7" spans="1:8" ht="13.5" thickTop="1">
      <c r="A7" s="851">
        <v>2</v>
      </c>
      <c r="B7" s="114">
        <v>1</v>
      </c>
      <c r="C7" s="115" t="s">
        <v>92</v>
      </c>
      <c r="D7" s="919"/>
      <c r="E7" s="911">
        <f>E8</f>
        <v>43134</v>
      </c>
      <c r="F7" s="136">
        <f>F8</f>
        <v>46300</v>
      </c>
      <c r="G7" s="136">
        <f>G8</f>
        <v>46300</v>
      </c>
      <c r="H7" s="1124"/>
    </row>
    <row r="8" spans="1:20" ht="12.75">
      <c r="A8" s="851">
        <v>3</v>
      </c>
      <c r="B8" s="236" t="s">
        <v>203</v>
      </c>
      <c r="C8" s="119" t="s">
        <v>162</v>
      </c>
      <c r="D8" s="1011"/>
      <c r="E8" s="932">
        <f>SUM(E9:E16)</f>
        <v>43134</v>
      </c>
      <c r="F8" s="140">
        <f>SUM(F9:F16)</f>
        <v>46300</v>
      </c>
      <c r="G8" s="140">
        <f>SUM(G9:G16)</f>
        <v>46300</v>
      </c>
      <c r="H8" s="1125"/>
      <c r="I8" s="1313" t="s">
        <v>564</v>
      </c>
      <c r="J8" s="1313"/>
      <c r="K8" s="1313"/>
      <c r="M8" s="1206"/>
      <c r="N8" s="1207"/>
      <c r="O8" s="1207"/>
      <c r="P8" s="1314"/>
      <c r="Q8" s="1314"/>
      <c r="R8" s="1314"/>
      <c r="S8" s="1314"/>
      <c r="T8" s="1314"/>
    </row>
    <row r="9" spans="1:20" ht="24.75" customHeight="1">
      <c r="A9" s="851">
        <v>4</v>
      </c>
      <c r="B9" s="203"/>
      <c r="C9" s="241" t="s">
        <v>219</v>
      </c>
      <c r="D9" s="916" t="s">
        <v>505</v>
      </c>
      <c r="E9" s="1001">
        <v>5000</v>
      </c>
      <c r="F9" s="247">
        <v>4400</v>
      </c>
      <c r="G9" s="247">
        <v>4400</v>
      </c>
      <c r="H9" s="353"/>
      <c r="I9" s="440" t="s">
        <v>557</v>
      </c>
      <c r="J9" s="1077" t="s">
        <v>608</v>
      </c>
      <c r="K9" s="440" t="s">
        <v>550</v>
      </c>
      <c r="M9" s="1208"/>
      <c r="N9" s="1209"/>
      <c r="O9" s="1209"/>
      <c r="P9" s="1312"/>
      <c r="Q9" s="1312"/>
      <c r="R9" s="1312"/>
      <c r="S9" s="1312"/>
      <c r="T9" s="1312"/>
    </row>
    <row r="10" spans="1:20" ht="21.75" customHeight="1">
      <c r="A10" s="851">
        <v>5</v>
      </c>
      <c r="B10" s="203"/>
      <c r="C10" s="468" t="s">
        <v>219</v>
      </c>
      <c r="D10" s="1056" t="s">
        <v>609</v>
      </c>
      <c r="E10" s="1001">
        <v>6420</v>
      </c>
      <c r="F10" s="247">
        <f>8371+315</f>
        <v>8686</v>
      </c>
      <c r="G10" s="247">
        <f>8371+315</f>
        <v>8686</v>
      </c>
      <c r="H10" s="353"/>
      <c r="I10" s="440" t="s">
        <v>565</v>
      </c>
      <c r="J10" s="1069">
        <v>364.92</v>
      </c>
      <c r="K10" s="1069">
        <f>J10*12</f>
        <v>4379.04</v>
      </c>
      <c r="M10" s="1208"/>
      <c r="N10" s="1209"/>
      <c r="O10" s="1209"/>
      <c r="P10" s="1312"/>
      <c r="Q10" s="1312"/>
      <c r="R10" s="1312"/>
      <c r="S10" s="1312"/>
      <c r="T10" s="1312"/>
    </row>
    <row r="11" spans="1:20" ht="12.75">
      <c r="A11" s="852">
        <v>6</v>
      </c>
      <c r="B11" s="203"/>
      <c r="C11" s="238" t="s">
        <v>219</v>
      </c>
      <c r="D11" s="918" t="s">
        <v>387</v>
      </c>
      <c r="E11" s="1001">
        <v>150</v>
      </c>
      <c r="F11" s="247">
        <v>150</v>
      </c>
      <c r="G11" s="247">
        <v>150</v>
      </c>
      <c r="H11" s="353"/>
      <c r="M11" s="1208"/>
      <c r="N11" s="1209"/>
      <c r="O11" s="1209"/>
      <c r="P11" s="1312"/>
      <c r="Q11" s="1312"/>
      <c r="R11" s="1312"/>
      <c r="S11" s="1312"/>
      <c r="T11" s="1312"/>
    </row>
    <row r="12" spans="1:20" ht="12.75">
      <c r="A12" s="851">
        <v>7</v>
      </c>
      <c r="B12" s="203"/>
      <c r="C12" s="238" t="s">
        <v>219</v>
      </c>
      <c r="D12" s="918" t="s">
        <v>111</v>
      </c>
      <c r="E12" s="1001">
        <v>600</v>
      </c>
      <c r="F12" s="247">
        <v>600</v>
      </c>
      <c r="G12" s="247">
        <v>600</v>
      </c>
      <c r="H12" s="353"/>
      <c r="I12" s="1313" t="s">
        <v>564</v>
      </c>
      <c r="J12" s="1313"/>
      <c r="K12" s="1313"/>
      <c r="M12" s="690"/>
      <c r="N12" s="1209"/>
      <c r="O12" s="1209"/>
      <c r="P12" s="1312"/>
      <c r="Q12" s="1312"/>
      <c r="R12" s="1312"/>
      <c r="S12" s="1312"/>
      <c r="T12" s="1312"/>
    </row>
    <row r="13" spans="1:20" ht="12.75">
      <c r="A13" s="851">
        <v>8</v>
      </c>
      <c r="B13" s="203"/>
      <c r="C13" s="238" t="s">
        <v>219</v>
      </c>
      <c r="D13" s="918" t="s">
        <v>308</v>
      </c>
      <c r="E13" s="1001">
        <v>7000</v>
      </c>
      <c r="F13" s="247">
        <v>7000</v>
      </c>
      <c r="G13" s="247">
        <v>7000</v>
      </c>
      <c r="H13" s="353"/>
      <c r="I13" s="440" t="s">
        <v>580</v>
      </c>
      <c r="J13" s="1077" t="s">
        <v>608</v>
      </c>
      <c r="K13" s="440" t="s">
        <v>550</v>
      </c>
      <c r="M13" s="690"/>
      <c r="N13" s="1210"/>
      <c r="O13" s="1210"/>
      <c r="P13" s="1311"/>
      <c r="Q13" s="1311"/>
      <c r="R13" s="1311"/>
      <c r="S13" s="1311"/>
      <c r="T13" s="1311"/>
    </row>
    <row r="14" spans="1:20" ht="12.75">
      <c r="A14" s="852">
        <v>9</v>
      </c>
      <c r="B14" s="203"/>
      <c r="C14" s="238" t="s">
        <v>233</v>
      </c>
      <c r="D14" s="918" t="s">
        <v>309</v>
      </c>
      <c r="E14" s="1001">
        <v>2464</v>
      </c>
      <c r="F14" s="247">
        <v>2464</v>
      </c>
      <c r="G14" s="247">
        <v>2464</v>
      </c>
      <c r="H14" s="353"/>
      <c r="I14" s="440" t="s">
        <v>565</v>
      </c>
      <c r="J14" s="1069">
        <v>761</v>
      </c>
      <c r="K14" s="1069">
        <f>J14*11</f>
        <v>8371</v>
      </c>
      <c r="M14" s="690"/>
      <c r="N14" s="1210"/>
      <c r="O14" s="1210"/>
      <c r="P14" s="1311"/>
      <c r="Q14" s="1311"/>
      <c r="R14" s="1311"/>
      <c r="S14" s="1311"/>
      <c r="T14" s="1311"/>
    </row>
    <row r="15" spans="1:20" ht="34.5" thickBot="1">
      <c r="A15" s="853">
        <v>10</v>
      </c>
      <c r="B15" s="354"/>
      <c r="C15" s="355" t="s">
        <v>219</v>
      </c>
      <c r="D15" s="1547" t="s">
        <v>694</v>
      </c>
      <c r="E15" s="1002">
        <v>1500</v>
      </c>
      <c r="F15" s="1099">
        <f>1500+1500</f>
        <v>3000</v>
      </c>
      <c r="G15" s="1099">
        <f>1500+1500</f>
        <v>3000</v>
      </c>
      <c r="H15" s="353"/>
      <c r="M15" s="690"/>
      <c r="N15" s="1210"/>
      <c r="O15" s="1210"/>
      <c r="P15" s="1311"/>
      <c r="Q15" s="1311"/>
      <c r="R15" s="1311"/>
      <c r="S15" s="1311"/>
      <c r="T15" s="1311"/>
    </row>
    <row r="16" spans="1:20" ht="14.25" thickBot="1">
      <c r="A16" s="854">
        <v>11</v>
      </c>
      <c r="B16" s="352"/>
      <c r="C16" s="888"/>
      <c r="D16" s="1012" t="s">
        <v>261</v>
      </c>
      <c r="E16" s="1003">
        <f>E17+E26+E27+E28+E29+E30+E31</f>
        <v>20000</v>
      </c>
      <c r="F16" s="889">
        <f>F17+F26+F27+F28+F29+F30+F31</f>
        <v>20000</v>
      </c>
      <c r="G16" s="889">
        <f>G17+G26+G27+G28+G29+G30+G31</f>
        <v>20000</v>
      </c>
      <c r="H16" s="1125"/>
      <c r="J16" s="539"/>
      <c r="M16" s="1211"/>
      <c r="N16" s="1212"/>
      <c r="O16" s="1212"/>
      <c r="P16" s="424"/>
      <c r="Q16" s="424"/>
      <c r="R16" s="424"/>
      <c r="S16" s="424"/>
      <c r="T16" s="424"/>
    </row>
    <row r="17" spans="1:10" s="391" customFormat="1" ht="13.5" thickBot="1">
      <c r="A17" s="855">
        <v>12</v>
      </c>
      <c r="B17" s="419"/>
      <c r="C17" s="890" t="s">
        <v>220</v>
      </c>
      <c r="D17" s="1013" t="s">
        <v>284</v>
      </c>
      <c r="E17" s="1004">
        <f>E18+E19+E20+E21+E22+E23+E24+E25</f>
        <v>16300</v>
      </c>
      <c r="F17" s="891">
        <f>F18+F19+F20+F21+F22+F23+F24+F25</f>
        <v>16300</v>
      </c>
      <c r="G17" s="891">
        <f>G18+G19+G20+G21+G22+G23+G24+G25</f>
        <v>16300</v>
      </c>
      <c r="H17" s="1133"/>
      <c r="J17" s="589"/>
    </row>
    <row r="18" spans="1:10" s="391" customFormat="1" ht="12.75">
      <c r="A18" s="855">
        <v>13</v>
      </c>
      <c r="B18" s="419"/>
      <c r="C18" s="883"/>
      <c r="D18" s="1014" t="s">
        <v>263</v>
      </c>
      <c r="E18" s="885">
        <v>0</v>
      </c>
      <c r="F18" s="884">
        <v>0</v>
      </c>
      <c r="G18" s="884">
        <v>0</v>
      </c>
      <c r="H18" s="1134"/>
      <c r="I18" s="538"/>
      <c r="J18" s="590"/>
    </row>
    <row r="19" spans="1:10" s="391" customFormat="1" ht="12.75">
      <c r="A19" s="855">
        <v>14</v>
      </c>
      <c r="B19" s="419"/>
      <c r="C19" s="420"/>
      <c r="D19" s="1015" t="s">
        <v>493</v>
      </c>
      <c r="E19" s="849">
        <v>0</v>
      </c>
      <c r="F19" s="848">
        <v>0</v>
      </c>
      <c r="G19" s="848">
        <v>0</v>
      </c>
      <c r="H19" s="1134"/>
      <c r="I19" s="394"/>
      <c r="J19" s="590"/>
    </row>
    <row r="20" spans="1:10" s="391" customFormat="1" ht="12.75">
      <c r="A20" s="855">
        <v>15</v>
      </c>
      <c r="B20" s="419"/>
      <c r="C20" s="420"/>
      <c r="D20" s="1015" t="s">
        <v>264</v>
      </c>
      <c r="E20" s="849">
        <v>0</v>
      </c>
      <c r="F20" s="848">
        <v>0</v>
      </c>
      <c r="G20" s="848">
        <v>0</v>
      </c>
      <c r="H20" s="1134"/>
      <c r="J20" s="590"/>
    </row>
    <row r="21" spans="1:10" s="391" customFormat="1" ht="12.75">
      <c r="A21" s="855">
        <v>16</v>
      </c>
      <c r="B21" s="419"/>
      <c r="C21" s="420"/>
      <c r="D21" s="1015" t="s">
        <v>527</v>
      </c>
      <c r="E21" s="849">
        <v>2300</v>
      </c>
      <c r="F21" s="848">
        <v>2300</v>
      </c>
      <c r="G21" s="848">
        <v>2300</v>
      </c>
      <c r="H21" s="1134"/>
      <c r="J21" s="590"/>
    </row>
    <row r="22" spans="1:10" s="391" customFormat="1" ht="12.75">
      <c r="A22" s="855">
        <v>17</v>
      </c>
      <c r="B22" s="419"/>
      <c r="C22" s="420"/>
      <c r="D22" s="1015" t="s">
        <v>265</v>
      </c>
      <c r="E22" s="849">
        <v>0</v>
      </c>
      <c r="F22" s="848">
        <v>0</v>
      </c>
      <c r="G22" s="848">
        <v>0</v>
      </c>
      <c r="H22" s="1134"/>
      <c r="J22" s="590"/>
    </row>
    <row r="23" spans="1:10" s="391" customFormat="1" ht="22.5">
      <c r="A23" s="856">
        <v>18</v>
      </c>
      <c r="B23" s="419"/>
      <c r="C23" s="420"/>
      <c r="D23" s="1015" t="s">
        <v>262</v>
      </c>
      <c r="E23" s="849">
        <v>10500</v>
      </c>
      <c r="F23" s="848">
        <v>10500</v>
      </c>
      <c r="G23" s="848">
        <v>10500</v>
      </c>
      <c r="H23" s="1134"/>
      <c r="J23" s="590"/>
    </row>
    <row r="24" spans="1:10" s="391" customFormat="1" ht="33.75">
      <c r="A24" s="856">
        <v>19</v>
      </c>
      <c r="B24" s="419"/>
      <c r="C24" s="420"/>
      <c r="D24" s="1015" t="s">
        <v>515</v>
      </c>
      <c r="E24" s="1005">
        <v>3500</v>
      </c>
      <c r="F24" s="850">
        <v>3500</v>
      </c>
      <c r="G24" s="850">
        <v>3500</v>
      </c>
      <c r="H24" s="1134"/>
      <c r="J24" s="590"/>
    </row>
    <row r="25" spans="1:10" s="391" customFormat="1" ht="34.5" thickBot="1">
      <c r="A25" s="856">
        <v>20</v>
      </c>
      <c r="B25" s="419"/>
      <c r="C25" s="886"/>
      <c r="D25" s="1016" t="s">
        <v>516</v>
      </c>
      <c r="E25" s="1006">
        <v>0</v>
      </c>
      <c r="F25" s="887">
        <v>0</v>
      </c>
      <c r="G25" s="887">
        <v>0</v>
      </c>
      <c r="H25" s="1134"/>
      <c r="J25" s="590"/>
    </row>
    <row r="26" spans="1:8" s="391" customFormat="1" ht="22.5">
      <c r="A26" s="856">
        <v>21</v>
      </c>
      <c r="B26" s="392"/>
      <c r="C26" s="393" t="s">
        <v>220</v>
      </c>
      <c r="D26" s="926" t="s">
        <v>417</v>
      </c>
      <c r="E26" s="1007">
        <v>1000</v>
      </c>
      <c r="F26" s="882">
        <v>1000</v>
      </c>
      <c r="G26" s="882">
        <v>1000</v>
      </c>
      <c r="H26" s="1135"/>
    </row>
    <row r="27" spans="1:8" s="391" customFormat="1" ht="33.75">
      <c r="A27" s="856">
        <v>22</v>
      </c>
      <c r="B27" s="392"/>
      <c r="C27" s="393" t="s">
        <v>220</v>
      </c>
      <c r="D27" s="926" t="s">
        <v>518</v>
      </c>
      <c r="E27" s="895">
        <v>1500</v>
      </c>
      <c r="F27" s="395">
        <v>1500</v>
      </c>
      <c r="G27" s="395">
        <v>1500</v>
      </c>
      <c r="H27" s="1135"/>
    </row>
    <row r="28" spans="1:8" s="391" customFormat="1" ht="22.5">
      <c r="A28" s="856">
        <v>23</v>
      </c>
      <c r="B28" s="392"/>
      <c r="C28" s="393" t="s">
        <v>220</v>
      </c>
      <c r="D28" s="926" t="s">
        <v>517</v>
      </c>
      <c r="E28" s="895">
        <v>0</v>
      </c>
      <c r="F28" s="395">
        <v>0</v>
      </c>
      <c r="G28" s="395">
        <v>0</v>
      </c>
      <c r="H28" s="1135"/>
    </row>
    <row r="29" spans="1:8" s="391" customFormat="1" ht="22.5">
      <c r="A29" s="856">
        <v>24</v>
      </c>
      <c r="B29" s="392"/>
      <c r="C29" s="893" t="s">
        <v>220</v>
      </c>
      <c r="D29" s="926" t="s">
        <v>524</v>
      </c>
      <c r="E29" s="895">
        <v>300</v>
      </c>
      <c r="F29" s="395">
        <v>300</v>
      </c>
      <c r="G29" s="395">
        <v>300</v>
      </c>
      <c r="H29" s="1135"/>
    </row>
    <row r="30" spans="1:8" s="391" customFormat="1" ht="22.5">
      <c r="A30" s="856">
        <v>25</v>
      </c>
      <c r="B30" s="392"/>
      <c r="C30" s="894" t="s">
        <v>220</v>
      </c>
      <c r="D30" s="926" t="s">
        <v>525</v>
      </c>
      <c r="E30" s="895">
        <v>300</v>
      </c>
      <c r="F30" s="395">
        <v>300</v>
      </c>
      <c r="G30" s="395">
        <v>300</v>
      </c>
      <c r="H30" s="1135"/>
    </row>
    <row r="31" spans="1:8" s="391" customFormat="1" ht="23.25" thickBot="1">
      <c r="A31" s="896">
        <v>26</v>
      </c>
      <c r="B31" s="897"/>
      <c r="C31" s="898" t="s">
        <v>220</v>
      </c>
      <c r="D31" s="1017" t="s">
        <v>526</v>
      </c>
      <c r="E31" s="899">
        <v>600</v>
      </c>
      <c r="F31" s="900">
        <v>600</v>
      </c>
      <c r="G31" s="900">
        <v>600</v>
      </c>
      <c r="H31" s="1135"/>
    </row>
    <row r="32" spans="1:8" s="391" customFormat="1" ht="12.75">
      <c r="A32" s="856">
        <v>27</v>
      </c>
      <c r="B32" s="114">
        <v>2</v>
      </c>
      <c r="C32" s="115" t="s">
        <v>112</v>
      </c>
      <c r="D32" s="919"/>
      <c r="E32" s="1008">
        <f>E33</f>
        <v>6000</v>
      </c>
      <c r="F32" s="246">
        <f>F33</f>
        <v>6000</v>
      </c>
      <c r="G32" s="246">
        <f>G33</f>
        <v>7500</v>
      </c>
      <c r="H32" s="1124"/>
    </row>
    <row r="33" spans="1:8" ht="12.75">
      <c r="A33" s="852">
        <v>28</v>
      </c>
      <c r="B33" s="236" t="s">
        <v>204</v>
      </c>
      <c r="C33" s="248" t="s">
        <v>112</v>
      </c>
      <c r="D33" s="1018"/>
      <c r="E33" s="932">
        <f>SUM(E34:E35)</f>
        <v>6000</v>
      </c>
      <c r="F33" s="140">
        <f>SUM(F34:F35)</f>
        <v>6000</v>
      </c>
      <c r="G33" s="140">
        <f>SUM(G34:G35)</f>
        <v>7500</v>
      </c>
      <c r="H33" s="1125"/>
    </row>
    <row r="34" spans="1:8" ht="12.75">
      <c r="A34" s="851">
        <v>29</v>
      </c>
      <c r="B34" s="242"/>
      <c r="C34" s="243" t="s">
        <v>219</v>
      </c>
      <c r="D34" s="920" t="s">
        <v>210</v>
      </c>
      <c r="E34" s="1009">
        <v>3500</v>
      </c>
      <c r="F34" s="250">
        <v>3500</v>
      </c>
      <c r="G34" s="247">
        <v>5000</v>
      </c>
      <c r="H34" s="353"/>
    </row>
    <row r="35" spans="1:9" ht="13.5" thickBot="1">
      <c r="A35" s="1019">
        <v>30</v>
      </c>
      <c r="B35" s="1020"/>
      <c r="C35" s="1021" t="s">
        <v>219</v>
      </c>
      <c r="D35" s="1022" t="s">
        <v>288</v>
      </c>
      <c r="E35" s="1023">
        <v>2500</v>
      </c>
      <c r="F35" s="1024">
        <v>2500</v>
      </c>
      <c r="G35" s="1024">
        <v>2500</v>
      </c>
      <c r="H35" s="353"/>
      <c r="I35" s="857"/>
    </row>
    <row r="36" spans="1:4" ht="12.75">
      <c r="A36" s="16"/>
      <c r="B36" s="34"/>
      <c r="D36" s="23"/>
    </row>
    <row r="37" spans="1:8" s="39" customFormat="1" ht="15" thickBot="1">
      <c r="A37" s="16"/>
      <c r="B37" s="103" t="s">
        <v>278</v>
      </c>
      <c r="C37"/>
      <c r="D37"/>
      <c r="E37"/>
      <c r="F37"/>
      <c r="G37"/>
      <c r="H37" s="36"/>
    </row>
    <row r="38" spans="1:8" s="39" customFormat="1" ht="15">
      <c r="A38" s="1280" t="s">
        <v>9</v>
      </c>
      <c r="B38" s="1281"/>
      <c r="C38" s="1281"/>
      <c r="D38" s="1284"/>
      <c r="E38" s="903" t="s">
        <v>12</v>
      </c>
      <c r="F38" s="320" t="s">
        <v>12</v>
      </c>
      <c r="G38" s="1107" t="s">
        <v>12</v>
      </c>
      <c r="H38" s="1117"/>
    </row>
    <row r="39" spans="1:8" s="39" customFormat="1" ht="10.5">
      <c r="A39" s="70"/>
      <c r="B39" s="1308"/>
      <c r="C39" s="1309"/>
      <c r="D39" s="1310"/>
      <c r="E39" s="904" t="s">
        <v>540</v>
      </c>
      <c r="F39" s="534" t="s">
        <v>541</v>
      </c>
      <c r="G39" s="1108" t="s">
        <v>626</v>
      </c>
      <c r="H39" s="1118"/>
    </row>
    <row r="40" spans="1:8" s="39" customFormat="1" ht="15.75">
      <c r="A40" s="1271" t="s">
        <v>468</v>
      </c>
      <c r="B40" s="1273" t="s">
        <v>469</v>
      </c>
      <c r="C40" s="1273" t="s">
        <v>470</v>
      </c>
      <c r="D40" s="1275" t="s">
        <v>5</v>
      </c>
      <c r="E40" s="905">
        <v>2023</v>
      </c>
      <c r="F40" s="321" t="s">
        <v>337</v>
      </c>
      <c r="G40" s="1104" t="s">
        <v>337</v>
      </c>
      <c r="H40" s="1119"/>
    </row>
    <row r="41" spans="1:8" s="39" customFormat="1" ht="12" thickBot="1">
      <c r="A41" s="1272"/>
      <c r="B41" s="1274"/>
      <c r="C41" s="1274"/>
      <c r="D41" s="1276"/>
      <c r="E41" s="906" t="s">
        <v>214</v>
      </c>
      <c r="F41" s="322" t="s">
        <v>214</v>
      </c>
      <c r="G41" s="1106" t="s">
        <v>214</v>
      </c>
      <c r="H41" s="1120"/>
    </row>
    <row r="42" spans="1:8" s="39" customFormat="1" ht="12.75" customHeight="1" thickBot="1" thickTop="1">
      <c r="A42" s="71">
        <v>1</v>
      </c>
      <c r="B42" s="72" t="s">
        <v>279</v>
      </c>
      <c r="C42" s="73"/>
      <c r="D42" s="937"/>
      <c r="E42" s="84">
        <f aca="true" t="shared" si="0" ref="E42:G43">E43</f>
        <v>0</v>
      </c>
      <c r="F42" s="84">
        <f t="shared" si="0"/>
        <v>0</v>
      </c>
      <c r="G42" s="84">
        <f t="shared" si="0"/>
        <v>0</v>
      </c>
      <c r="H42" s="1137"/>
    </row>
    <row r="43" spans="1:8" s="39" customFormat="1" ht="12.75" customHeight="1" thickTop="1">
      <c r="A43" s="59">
        <v>2</v>
      </c>
      <c r="B43" s="75">
        <v>1</v>
      </c>
      <c r="C43" s="76" t="s">
        <v>92</v>
      </c>
      <c r="D43" s="938"/>
      <c r="E43" s="86">
        <f t="shared" si="0"/>
        <v>0</v>
      </c>
      <c r="F43" s="86">
        <f t="shared" si="0"/>
        <v>0</v>
      </c>
      <c r="G43" s="86">
        <f t="shared" si="0"/>
        <v>0</v>
      </c>
      <c r="H43" s="1138"/>
    </row>
    <row r="44" spans="1:8" s="39" customFormat="1" ht="12.75" customHeight="1">
      <c r="A44" s="59">
        <v>3</v>
      </c>
      <c r="B44" s="37" t="s">
        <v>203</v>
      </c>
      <c r="C44" s="81" t="s">
        <v>162</v>
      </c>
      <c r="D44" s="939"/>
      <c r="E44" s="85">
        <f>SUM(E45:E45)</f>
        <v>0</v>
      </c>
      <c r="F44" s="85">
        <f>SUM(F45:F45)</f>
        <v>0</v>
      </c>
      <c r="G44" s="85">
        <f>SUM(G45:G45)</f>
        <v>0</v>
      </c>
      <c r="H44" s="1139"/>
    </row>
    <row r="45" spans="1:8" s="480" customFormat="1" ht="10.5" thickBot="1">
      <c r="A45" s="484" t="s">
        <v>7</v>
      </c>
      <c r="B45" s="485"/>
      <c r="C45" s="446" t="s">
        <v>223</v>
      </c>
      <c r="D45" s="936" t="s">
        <v>544</v>
      </c>
      <c r="E45" s="1185">
        <v>0</v>
      </c>
      <c r="F45" s="1185">
        <v>0</v>
      </c>
      <c r="G45" s="1185">
        <v>0</v>
      </c>
      <c r="H45" s="1136"/>
    </row>
    <row r="46" spans="1:8" s="39" customFormat="1" ht="9.75">
      <c r="A46" s="32"/>
      <c r="B46" s="88"/>
      <c r="C46" s="99"/>
      <c r="D46" s="99"/>
      <c r="E46" s="99"/>
      <c r="F46" s="99"/>
      <c r="G46" s="99"/>
      <c r="H46" s="89"/>
    </row>
    <row r="47" spans="1:8" s="39" customFormat="1" ht="9.75">
      <c r="A47" s="32"/>
      <c r="B47" s="88"/>
      <c r="C47" s="99"/>
      <c r="D47" s="99"/>
      <c r="E47" s="99"/>
      <c r="F47" s="99"/>
      <c r="G47" s="99"/>
      <c r="H47" s="89"/>
    </row>
    <row r="48" spans="1:8" s="39" customFormat="1" ht="9.75">
      <c r="A48" s="32"/>
      <c r="B48" s="88"/>
      <c r="C48" s="99"/>
      <c r="D48" s="99"/>
      <c r="E48" s="99"/>
      <c r="F48" s="99"/>
      <c r="G48" s="99"/>
      <c r="H48" s="89"/>
    </row>
    <row r="49" spans="1:8" s="39" customFormat="1" ht="9.75">
      <c r="A49" s="32"/>
      <c r="B49" s="88"/>
      <c r="H49" s="89"/>
    </row>
    <row r="50" spans="1:8" s="39" customFormat="1" ht="9.75">
      <c r="A50" s="32"/>
      <c r="B50" s="88"/>
      <c r="H50" s="89"/>
    </row>
    <row r="51" spans="4:8" s="317" customFormat="1" ht="13.5">
      <c r="D51" s="593"/>
      <c r="H51" s="876"/>
    </row>
    <row r="52" spans="4:8" s="317" customFormat="1" ht="12.75">
      <c r="D52" s="594"/>
      <c r="H52" s="876"/>
    </row>
    <row r="53" spans="4:8" s="317" customFormat="1" ht="12.75">
      <c r="D53" s="595"/>
      <c r="H53" s="876"/>
    </row>
    <row r="54" ht="12.75">
      <c r="D54" s="592"/>
    </row>
    <row r="55" ht="12.75" customHeight="1">
      <c r="D55" s="591"/>
    </row>
  </sheetData>
  <sheetProtection/>
  <mergeCells count="22">
    <mergeCell ref="D4:D5"/>
    <mergeCell ref="A38:D38"/>
    <mergeCell ref="P15:T15"/>
    <mergeCell ref="A2:D2"/>
    <mergeCell ref="B3:D3"/>
    <mergeCell ref="A4:A5"/>
    <mergeCell ref="C4:C5"/>
    <mergeCell ref="P13:T13"/>
    <mergeCell ref="B4:B5"/>
    <mergeCell ref="I12:K12"/>
    <mergeCell ref="P9:T9"/>
    <mergeCell ref="P12:T12"/>
    <mergeCell ref="I8:K8"/>
    <mergeCell ref="P8:T8"/>
    <mergeCell ref="P10:T10"/>
    <mergeCell ref="P11:T11"/>
    <mergeCell ref="A40:A41"/>
    <mergeCell ref="B40:B41"/>
    <mergeCell ref="C40:C41"/>
    <mergeCell ref="D40:D41"/>
    <mergeCell ref="B39:D39"/>
    <mergeCell ref="P14:T14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1"/>
  <sheetViews>
    <sheetView zoomScale="140" zoomScaleNormal="140" zoomScalePageLayoutView="0" workbookViewId="0" topLeftCell="A1">
      <pane ySplit="5" topLeftCell="A6" activePane="bottomLeft" state="frozen"/>
      <selection pane="topLeft" activeCell="A1" sqref="A1"/>
      <selection pane="bottomLeft" activeCell="L19" sqref="L19"/>
    </sheetView>
  </sheetViews>
  <sheetFormatPr defaultColWidth="9.140625" defaultRowHeight="12.75"/>
  <cols>
    <col min="1" max="1" width="2.7109375" style="0" customWidth="1"/>
    <col min="2" max="2" width="4.8515625" style="0" customWidth="1"/>
    <col min="3" max="3" width="5.28125" style="0" customWidth="1"/>
    <col min="4" max="4" width="29.421875" style="0" customWidth="1"/>
    <col min="5" max="5" width="8.140625" style="0" bestFit="1" customWidth="1"/>
    <col min="6" max="7" width="8.28125" style="0" bestFit="1" customWidth="1"/>
    <col min="8" max="8" width="4.28125" style="36" customWidth="1"/>
    <col min="9" max="9" width="10.140625" style="0" bestFit="1" customWidth="1"/>
  </cols>
  <sheetData>
    <row r="1" spans="1:2" ht="15" thickBot="1">
      <c r="A1" s="16"/>
      <c r="B1" s="103" t="s">
        <v>235</v>
      </c>
    </row>
    <row r="2" spans="1:16" ht="15">
      <c r="A2" s="1269" t="s">
        <v>10</v>
      </c>
      <c r="B2" s="1270"/>
      <c r="C2" s="1270"/>
      <c r="D2" s="1282"/>
      <c r="E2" s="335" t="s">
        <v>12</v>
      </c>
      <c r="F2" s="320" t="s">
        <v>12</v>
      </c>
      <c r="G2" s="1107" t="s">
        <v>12</v>
      </c>
      <c r="H2" s="1117"/>
      <c r="P2" s="497"/>
    </row>
    <row r="3" spans="1:8" ht="12.75">
      <c r="A3" s="70"/>
      <c r="B3" s="1308"/>
      <c r="C3" s="1309"/>
      <c r="D3" s="1310"/>
      <c r="E3" s="336" t="s">
        <v>540</v>
      </c>
      <c r="F3" s="534" t="s">
        <v>541</v>
      </c>
      <c r="G3" s="1108" t="s">
        <v>626</v>
      </c>
      <c r="H3" s="1118"/>
    </row>
    <row r="4" spans="1:8" ht="15.75">
      <c r="A4" s="1271" t="s">
        <v>468</v>
      </c>
      <c r="B4" s="1273" t="s">
        <v>469</v>
      </c>
      <c r="C4" s="1273" t="s">
        <v>470</v>
      </c>
      <c r="D4" s="1275" t="s">
        <v>5</v>
      </c>
      <c r="E4" s="337">
        <v>2023</v>
      </c>
      <c r="F4" s="321" t="s">
        <v>337</v>
      </c>
      <c r="G4" s="1104" t="s">
        <v>337</v>
      </c>
      <c r="H4" s="1119"/>
    </row>
    <row r="5" spans="1:8" ht="13.5" thickBot="1">
      <c r="A5" s="1272"/>
      <c r="B5" s="1274"/>
      <c r="C5" s="1274"/>
      <c r="D5" s="1276"/>
      <c r="E5" s="338" t="s">
        <v>214</v>
      </c>
      <c r="F5" s="322" t="s">
        <v>214</v>
      </c>
      <c r="G5" s="1106" t="s">
        <v>214</v>
      </c>
      <c r="H5" s="1120"/>
    </row>
    <row r="6" spans="1:8" s="317" customFormat="1" ht="14.25" thickBot="1" thickTop="1">
      <c r="A6" s="195">
        <v>1</v>
      </c>
      <c r="B6" s="72" t="s">
        <v>113</v>
      </c>
      <c r="C6" s="73"/>
      <c r="D6" s="365"/>
      <c r="E6" s="479">
        <f>E7+E11+E17+E23+E38</f>
        <v>168434.359</v>
      </c>
      <c r="F6" s="479">
        <f>F7+F11+F17+F23+F38</f>
        <v>174509.359</v>
      </c>
      <c r="G6" s="479">
        <f>G7+G11+G17+G23+G38</f>
        <v>173289.859</v>
      </c>
      <c r="H6" s="532"/>
    </row>
    <row r="7" spans="1:11" s="317" customFormat="1" ht="13.5" thickTop="1">
      <c r="A7" s="196">
        <v>2</v>
      </c>
      <c r="B7" s="197">
        <v>1</v>
      </c>
      <c r="C7" s="227" t="s">
        <v>69</v>
      </c>
      <c r="D7" s="598"/>
      <c r="E7" s="490">
        <f>E8</f>
        <v>18620</v>
      </c>
      <c r="F7" s="490">
        <f>F8</f>
        <v>20200</v>
      </c>
      <c r="G7" s="490">
        <f>G8</f>
        <v>20200</v>
      </c>
      <c r="H7" s="533"/>
      <c r="I7" s="1283" t="s">
        <v>564</v>
      </c>
      <c r="J7" s="1283"/>
      <c r="K7" s="1283"/>
    </row>
    <row r="8" spans="1:11" s="317" customFormat="1" ht="12.75">
      <c r="A8" s="196">
        <v>3</v>
      </c>
      <c r="B8" s="229" t="s">
        <v>142</v>
      </c>
      <c r="C8" s="491" t="s">
        <v>212</v>
      </c>
      <c r="D8" s="599"/>
      <c r="E8" s="358">
        <f>SUM(E9:E10)</f>
        <v>18620</v>
      </c>
      <c r="F8" s="358">
        <f>SUM(F9:F10)</f>
        <v>20200</v>
      </c>
      <c r="G8" s="358">
        <f>SUM(G9:G10)</f>
        <v>20200</v>
      </c>
      <c r="H8" s="309"/>
      <c r="I8" s="1078" t="s">
        <v>557</v>
      </c>
      <c r="J8" s="440" t="s">
        <v>598</v>
      </c>
      <c r="K8" s="440" t="s">
        <v>550</v>
      </c>
    </row>
    <row r="9" spans="1:11" s="317" customFormat="1" ht="12.75">
      <c r="A9" s="196">
        <v>4</v>
      </c>
      <c r="B9" s="199"/>
      <c r="C9" s="241" t="s">
        <v>219</v>
      </c>
      <c r="D9" s="604" t="s">
        <v>602</v>
      </c>
      <c r="E9" s="492">
        <f>(755*12)*2</f>
        <v>18120</v>
      </c>
      <c r="F9" s="492">
        <f>18200+M1</f>
        <v>18200</v>
      </c>
      <c r="G9" s="492">
        <f>18200+N1</f>
        <v>18200</v>
      </c>
      <c r="H9" s="308"/>
      <c r="I9" s="1079" t="s">
        <v>549</v>
      </c>
      <c r="J9" s="1069">
        <v>206</v>
      </c>
      <c r="K9" s="1069">
        <f>J9*12</f>
        <v>2472</v>
      </c>
    </row>
    <row r="10" spans="1:11" s="317" customFormat="1" ht="12.75">
      <c r="A10" s="196">
        <v>5</v>
      </c>
      <c r="B10" s="199"/>
      <c r="C10" s="238" t="s">
        <v>219</v>
      </c>
      <c r="D10" s="780" t="s">
        <v>421</v>
      </c>
      <c r="E10" s="492">
        <v>500</v>
      </c>
      <c r="F10" s="492">
        <v>2000</v>
      </c>
      <c r="G10" s="492">
        <v>2000</v>
      </c>
      <c r="H10" s="308"/>
      <c r="I10" s="1079" t="s">
        <v>551</v>
      </c>
      <c r="J10" s="1069">
        <v>328</v>
      </c>
      <c r="K10" s="1069">
        <f>J10*12</f>
        <v>3936</v>
      </c>
    </row>
    <row r="11" spans="1:11" s="317" customFormat="1" ht="12.75">
      <c r="A11" s="196">
        <v>6</v>
      </c>
      <c r="B11" s="201">
        <v>2</v>
      </c>
      <c r="C11" s="231" t="s">
        <v>93</v>
      </c>
      <c r="D11" s="366"/>
      <c r="E11" s="481">
        <f>E12</f>
        <v>2542</v>
      </c>
      <c r="F11" s="481">
        <f>F12</f>
        <v>2537</v>
      </c>
      <c r="G11" s="481">
        <f>G12</f>
        <v>2537</v>
      </c>
      <c r="H11" s="533"/>
      <c r="I11" s="1079" t="s">
        <v>552</v>
      </c>
      <c r="J11" s="1069">
        <v>328</v>
      </c>
      <c r="K11" s="1069">
        <f>J11*12</f>
        <v>3936</v>
      </c>
    </row>
    <row r="12" spans="1:11" s="317" customFormat="1" ht="12.75">
      <c r="A12" s="196">
        <v>7</v>
      </c>
      <c r="B12" s="198" t="s">
        <v>143</v>
      </c>
      <c r="C12" s="463" t="s">
        <v>0</v>
      </c>
      <c r="D12" s="482"/>
      <c r="E12" s="358">
        <f>SUM(E13:E16)</f>
        <v>2542</v>
      </c>
      <c r="F12" s="358">
        <f>SUM(F13:F16)</f>
        <v>2537</v>
      </c>
      <c r="G12" s="358">
        <f>SUM(G13:G16)</f>
        <v>2537</v>
      </c>
      <c r="H12" s="309"/>
      <c r="I12" s="1079" t="s">
        <v>553</v>
      </c>
      <c r="J12" s="1069">
        <v>249</v>
      </c>
      <c r="K12" s="1069">
        <f>J12*12</f>
        <v>2988</v>
      </c>
    </row>
    <row r="13" spans="1:11" s="317" customFormat="1" ht="12.75">
      <c r="A13" s="196">
        <v>8</v>
      </c>
      <c r="B13" s="203"/>
      <c r="C13" s="200" t="s">
        <v>219</v>
      </c>
      <c r="D13" s="601" t="s">
        <v>569</v>
      </c>
      <c r="E13" s="492">
        <v>1787</v>
      </c>
      <c r="F13" s="492">
        <v>1787</v>
      </c>
      <c r="G13" s="492">
        <v>1787</v>
      </c>
      <c r="H13" s="308"/>
      <c r="I13" s="1079" t="s">
        <v>554</v>
      </c>
      <c r="J13" s="1069">
        <v>400</v>
      </c>
      <c r="K13" s="1069">
        <f>J13*12</f>
        <v>4800</v>
      </c>
    </row>
    <row r="14" spans="1:11" s="317" customFormat="1" ht="12.75">
      <c r="A14" s="196">
        <v>9</v>
      </c>
      <c r="B14" s="289"/>
      <c r="C14" s="251" t="s">
        <v>219</v>
      </c>
      <c r="D14" s="601" t="s">
        <v>357</v>
      </c>
      <c r="E14" s="492">
        <v>150</v>
      </c>
      <c r="F14" s="492">
        <v>150</v>
      </c>
      <c r="G14" s="492">
        <v>150</v>
      </c>
      <c r="H14" s="308"/>
      <c r="I14" s="1080" t="s">
        <v>570</v>
      </c>
      <c r="J14" s="1081">
        <f>SUM(J9:J13)</f>
        <v>1511</v>
      </c>
      <c r="K14" s="1081">
        <f>SUM(K9:K13)</f>
        <v>18132</v>
      </c>
    </row>
    <row r="15" spans="1:11" s="317" customFormat="1" ht="12.75">
      <c r="A15" s="196">
        <v>10</v>
      </c>
      <c r="B15" s="289"/>
      <c r="C15" s="251" t="s">
        <v>219</v>
      </c>
      <c r="D15" s="600" t="s">
        <v>179</v>
      </c>
      <c r="E15" s="492">
        <v>105</v>
      </c>
      <c r="F15" s="492">
        <v>100</v>
      </c>
      <c r="G15" s="492">
        <v>100</v>
      </c>
      <c r="H15" s="308"/>
      <c r="I15" s="497"/>
      <c r="J15" s="497"/>
      <c r="K15" s="497"/>
    </row>
    <row r="16" spans="1:11" s="317" customFormat="1" ht="19.5">
      <c r="A16" s="362" t="s">
        <v>484</v>
      </c>
      <c r="B16" s="203"/>
      <c r="C16" s="447" t="s">
        <v>219</v>
      </c>
      <c r="D16" s="612" t="s">
        <v>487</v>
      </c>
      <c r="E16" s="492">
        <v>500</v>
      </c>
      <c r="F16" s="492">
        <v>500</v>
      </c>
      <c r="G16" s="492">
        <v>500</v>
      </c>
      <c r="H16" s="308"/>
      <c r="I16" s="497"/>
      <c r="J16" s="497"/>
      <c r="K16" s="497"/>
    </row>
    <row r="17" spans="1:8" s="317" customFormat="1" ht="12.75">
      <c r="A17" s="196">
        <v>12</v>
      </c>
      <c r="B17" s="201">
        <v>3</v>
      </c>
      <c r="C17" s="231" t="s">
        <v>94</v>
      </c>
      <c r="D17" s="366"/>
      <c r="E17" s="481">
        <f>E18</f>
        <v>37756.859</v>
      </c>
      <c r="F17" s="481">
        <f>F18</f>
        <v>37756.859</v>
      </c>
      <c r="G17" s="481">
        <f>G18</f>
        <v>37756.859</v>
      </c>
      <c r="H17" s="533"/>
    </row>
    <row r="18" spans="1:8" s="317" customFormat="1" ht="12.75">
      <c r="A18" s="196">
        <v>13</v>
      </c>
      <c r="B18" s="236" t="s">
        <v>141</v>
      </c>
      <c r="C18" s="491" t="s">
        <v>114</v>
      </c>
      <c r="D18" s="482"/>
      <c r="E18" s="483">
        <f>SUM(E19:E22)</f>
        <v>37756.859</v>
      </c>
      <c r="F18" s="483">
        <f>SUM(F19:F22)</f>
        <v>37756.859</v>
      </c>
      <c r="G18" s="483">
        <f>SUM(G19:G22)</f>
        <v>37756.859</v>
      </c>
      <c r="H18" s="309"/>
    </row>
    <row r="19" spans="1:8" s="317" customFormat="1" ht="12.75">
      <c r="A19" s="196">
        <v>14</v>
      </c>
      <c r="B19" s="289"/>
      <c r="C19" s="493" t="s">
        <v>232</v>
      </c>
      <c r="D19" s="602" t="s">
        <v>209</v>
      </c>
      <c r="E19" s="494">
        <f>26182+1500</f>
        <v>27682</v>
      </c>
      <c r="F19" s="494">
        <v>27682</v>
      </c>
      <c r="G19" s="492">
        <v>27682</v>
      </c>
      <c r="H19" s="308"/>
    </row>
    <row r="20" spans="1:10" s="317" customFormat="1" ht="12.75">
      <c r="A20" s="196">
        <v>15</v>
      </c>
      <c r="B20" s="289"/>
      <c r="C20" s="493" t="s">
        <v>233</v>
      </c>
      <c r="D20" s="602" t="s">
        <v>216</v>
      </c>
      <c r="E20" s="494">
        <f>E19*0.3495</f>
        <v>9674.858999999999</v>
      </c>
      <c r="F20" s="494">
        <f>F19*0.3495</f>
        <v>9674.858999999999</v>
      </c>
      <c r="G20" s="492">
        <f>G19*0.3495</f>
        <v>9674.858999999999</v>
      </c>
      <c r="H20" s="308"/>
      <c r="J20" s="497"/>
    </row>
    <row r="21" spans="1:8" s="317" customFormat="1" ht="12.75">
      <c r="A21" s="196">
        <v>16</v>
      </c>
      <c r="B21" s="289"/>
      <c r="C21" s="493" t="s">
        <v>219</v>
      </c>
      <c r="D21" s="602" t="s">
        <v>171</v>
      </c>
      <c r="E21" s="494">
        <v>200</v>
      </c>
      <c r="F21" s="494">
        <v>200</v>
      </c>
      <c r="G21" s="494">
        <v>100</v>
      </c>
      <c r="H21" s="308"/>
    </row>
    <row r="22" spans="1:8" s="317" customFormat="1" ht="12.75">
      <c r="A22" s="196">
        <v>17</v>
      </c>
      <c r="B22" s="289"/>
      <c r="C22" s="460" t="s">
        <v>219</v>
      </c>
      <c r="D22" s="603" t="s">
        <v>298</v>
      </c>
      <c r="E22" s="494">
        <v>200</v>
      </c>
      <c r="F22" s="494">
        <v>200</v>
      </c>
      <c r="G22" s="494">
        <v>300</v>
      </c>
      <c r="H22" s="308"/>
    </row>
    <row r="23" spans="1:8" s="317" customFormat="1" ht="12.75">
      <c r="A23" s="196">
        <v>18</v>
      </c>
      <c r="B23" s="197">
        <v>4</v>
      </c>
      <c r="C23" s="227" t="s">
        <v>299</v>
      </c>
      <c r="D23" s="598"/>
      <c r="E23" s="495">
        <f>E24</f>
        <v>109515.5</v>
      </c>
      <c r="F23" s="495">
        <f>F24</f>
        <v>114015.5</v>
      </c>
      <c r="G23" s="495">
        <f>G24</f>
        <v>112796</v>
      </c>
      <c r="H23" s="533"/>
    </row>
    <row r="24" spans="1:8" s="317" customFormat="1" ht="12.75">
      <c r="A24" s="196">
        <v>19</v>
      </c>
      <c r="B24" s="198" t="s">
        <v>144</v>
      </c>
      <c r="C24" s="463" t="s">
        <v>49</v>
      </c>
      <c r="D24" s="482"/>
      <c r="E24" s="358">
        <f>SUM(E25:E37)</f>
        <v>109515.5</v>
      </c>
      <c r="F24" s="358">
        <f>SUM(F25:F37)</f>
        <v>114015.5</v>
      </c>
      <c r="G24" s="358">
        <f>SUM(G25:G37)</f>
        <v>112796</v>
      </c>
      <c r="H24" s="309"/>
    </row>
    <row r="25" spans="1:12" s="317" customFormat="1" ht="30.75" customHeight="1">
      <c r="A25" s="196">
        <v>20</v>
      </c>
      <c r="B25" s="199"/>
      <c r="C25" s="200" t="s">
        <v>232</v>
      </c>
      <c r="D25" s="605" t="s">
        <v>665</v>
      </c>
      <c r="E25" s="492">
        <v>65000</v>
      </c>
      <c r="F25" s="492">
        <v>65000</v>
      </c>
      <c r="G25" s="492">
        <v>64000</v>
      </c>
      <c r="H25" s="308"/>
      <c r="I25" s="497"/>
      <c r="J25" s="497"/>
      <c r="K25" s="345"/>
      <c r="L25" s="345"/>
    </row>
    <row r="26" spans="1:12" s="317" customFormat="1" ht="12.75">
      <c r="A26" s="196">
        <v>21</v>
      </c>
      <c r="B26" s="199"/>
      <c r="C26" s="200" t="s">
        <v>233</v>
      </c>
      <c r="D26" s="603" t="s">
        <v>682</v>
      </c>
      <c r="E26" s="492">
        <f>E25*0.3495</f>
        <v>22717.5</v>
      </c>
      <c r="F26" s="492">
        <f>F25*0.3495</f>
        <v>22717.5</v>
      </c>
      <c r="G26" s="492">
        <f>G25*0.3495</f>
        <v>22368</v>
      </c>
      <c r="H26" s="308"/>
      <c r="I26" s="345"/>
      <c r="J26" s="345"/>
      <c r="K26" s="345"/>
      <c r="L26" s="345"/>
    </row>
    <row r="27" spans="1:12" s="317" customFormat="1" ht="12.75">
      <c r="A27" s="196">
        <v>22</v>
      </c>
      <c r="B27" s="199"/>
      <c r="C27" s="200" t="s">
        <v>219</v>
      </c>
      <c r="D27" s="603" t="s">
        <v>464</v>
      </c>
      <c r="E27" s="492">
        <v>4000</v>
      </c>
      <c r="F27" s="492">
        <v>4000</v>
      </c>
      <c r="G27" s="492">
        <v>4000</v>
      </c>
      <c r="H27" s="308"/>
      <c r="I27" s="390"/>
      <c r="J27" s="345"/>
      <c r="K27" s="345"/>
      <c r="L27" s="345"/>
    </row>
    <row r="28" spans="1:8" s="317" customFormat="1" ht="12.75">
      <c r="A28" s="196">
        <v>23</v>
      </c>
      <c r="B28" s="199"/>
      <c r="C28" s="200" t="s">
        <v>233</v>
      </c>
      <c r="D28" s="603" t="s">
        <v>297</v>
      </c>
      <c r="E28" s="492">
        <f>E27*0.3495</f>
        <v>1398</v>
      </c>
      <c r="F28" s="492">
        <f>F27*0.3495</f>
        <v>1398</v>
      </c>
      <c r="G28" s="492">
        <f>G27*0.3495</f>
        <v>1398</v>
      </c>
      <c r="H28" s="308"/>
    </row>
    <row r="29" spans="1:8" s="317" customFormat="1" ht="19.5">
      <c r="A29" s="196">
        <v>24</v>
      </c>
      <c r="B29" s="199"/>
      <c r="C29" s="200" t="s">
        <v>219</v>
      </c>
      <c r="D29" s="605" t="s">
        <v>684</v>
      </c>
      <c r="E29" s="492">
        <v>3500</v>
      </c>
      <c r="F29" s="492">
        <v>3500</v>
      </c>
      <c r="G29" s="492">
        <v>5000</v>
      </c>
      <c r="H29" s="308"/>
    </row>
    <row r="30" spans="1:8" s="317" customFormat="1" ht="12.75">
      <c r="A30" s="196">
        <v>25</v>
      </c>
      <c r="B30" s="199"/>
      <c r="C30" s="200" t="s">
        <v>219</v>
      </c>
      <c r="D30" s="603" t="s">
        <v>367</v>
      </c>
      <c r="E30" s="492">
        <v>2800</v>
      </c>
      <c r="F30" s="492">
        <v>2800</v>
      </c>
      <c r="G30" s="492">
        <v>2800</v>
      </c>
      <c r="H30" s="308"/>
    </row>
    <row r="31" spans="1:8" s="317" customFormat="1" ht="12.75">
      <c r="A31" s="196">
        <v>26</v>
      </c>
      <c r="B31" s="199"/>
      <c r="C31" s="447" t="s">
        <v>219</v>
      </c>
      <c r="D31" s="603" t="s">
        <v>366</v>
      </c>
      <c r="E31" s="492">
        <v>550</v>
      </c>
      <c r="F31" s="492">
        <v>550</v>
      </c>
      <c r="G31" s="492">
        <v>550</v>
      </c>
      <c r="H31" s="308"/>
    </row>
    <row r="32" spans="1:8" s="317" customFormat="1" ht="12.75">
      <c r="A32" s="196">
        <v>27</v>
      </c>
      <c r="B32" s="199"/>
      <c r="C32" s="200" t="s">
        <v>219</v>
      </c>
      <c r="D32" s="602" t="s">
        <v>95</v>
      </c>
      <c r="E32" s="492">
        <v>200</v>
      </c>
      <c r="F32" s="492">
        <v>200</v>
      </c>
      <c r="G32" s="492">
        <v>300</v>
      </c>
      <c r="H32" s="308"/>
    </row>
    <row r="33" spans="1:8" s="317" customFormat="1" ht="12.75">
      <c r="A33" s="195">
        <v>28</v>
      </c>
      <c r="B33" s="203"/>
      <c r="C33" s="251" t="s">
        <v>219</v>
      </c>
      <c r="D33" s="601" t="s">
        <v>619</v>
      </c>
      <c r="E33" s="498">
        <v>250</v>
      </c>
      <c r="F33" s="498">
        <f>5*150</f>
        <v>750</v>
      </c>
      <c r="G33" s="498">
        <v>830</v>
      </c>
      <c r="H33" s="308"/>
    </row>
    <row r="34" spans="1:8" s="317" customFormat="1" ht="12.75">
      <c r="A34" s="195">
        <v>29</v>
      </c>
      <c r="B34" s="203"/>
      <c r="C34" s="251" t="s">
        <v>219</v>
      </c>
      <c r="D34" s="780" t="s">
        <v>419</v>
      </c>
      <c r="E34" s="498">
        <v>3000</v>
      </c>
      <c r="F34" s="498">
        <v>7000</v>
      </c>
      <c r="G34" s="498">
        <v>7000</v>
      </c>
      <c r="H34" s="308"/>
    </row>
    <row r="35" spans="1:8" s="317" customFormat="1" ht="12.75">
      <c r="A35" s="195">
        <v>30</v>
      </c>
      <c r="B35" s="203"/>
      <c r="C35" s="251" t="s">
        <v>219</v>
      </c>
      <c r="D35" s="600" t="s">
        <v>91</v>
      </c>
      <c r="E35" s="498">
        <v>50</v>
      </c>
      <c r="F35" s="498">
        <v>50</v>
      </c>
      <c r="G35" s="498">
        <v>50</v>
      </c>
      <c r="H35" s="308"/>
    </row>
    <row r="36" spans="1:8" s="317" customFormat="1" ht="12.75">
      <c r="A36" s="195">
        <v>31</v>
      </c>
      <c r="B36" s="203"/>
      <c r="C36" s="251" t="s">
        <v>219</v>
      </c>
      <c r="D36" s="601" t="s">
        <v>659</v>
      </c>
      <c r="E36" s="498">
        <v>4500</v>
      </c>
      <c r="F36" s="498">
        <v>4500</v>
      </c>
      <c r="G36" s="498">
        <v>4500</v>
      </c>
      <c r="H36" s="308"/>
    </row>
    <row r="37" spans="1:9" s="317" customFormat="1" ht="12.75">
      <c r="A37" s="195">
        <v>32</v>
      </c>
      <c r="B37" s="203"/>
      <c r="C37" s="251" t="s">
        <v>219</v>
      </c>
      <c r="D37" s="600" t="s">
        <v>115</v>
      </c>
      <c r="E37" s="498">
        <v>1550</v>
      </c>
      <c r="F37" s="498">
        <v>1550</v>
      </c>
      <c r="G37" s="498">
        <v>0</v>
      </c>
      <c r="H37" s="1193" t="s">
        <v>666</v>
      </c>
      <c r="I37" s="390"/>
    </row>
    <row r="38" spans="1:8" s="317" customFormat="1" ht="12.75">
      <c r="A38" s="195">
        <v>33</v>
      </c>
      <c r="B38" s="499">
        <v>5</v>
      </c>
      <c r="C38" s="500" t="s">
        <v>164</v>
      </c>
      <c r="D38" s="606"/>
      <c r="E38" s="501">
        <f aca="true" t="shared" si="0" ref="E38:G39">E39</f>
        <v>0</v>
      </c>
      <c r="F38" s="501">
        <f t="shared" si="0"/>
        <v>0</v>
      </c>
      <c r="G38" s="501">
        <f t="shared" si="0"/>
        <v>0</v>
      </c>
      <c r="H38" s="309"/>
    </row>
    <row r="39" spans="1:8" s="317" customFormat="1" ht="12.75">
      <c r="A39" s="195">
        <v>34</v>
      </c>
      <c r="B39" s="435" t="s">
        <v>165</v>
      </c>
      <c r="C39" s="502" t="s">
        <v>176</v>
      </c>
      <c r="D39" s="607"/>
      <c r="E39" s="451">
        <f t="shared" si="0"/>
        <v>0</v>
      </c>
      <c r="F39" s="451">
        <f t="shared" si="0"/>
        <v>0</v>
      </c>
      <c r="G39" s="451">
        <f t="shared" si="0"/>
        <v>0</v>
      </c>
      <c r="H39" s="309"/>
    </row>
    <row r="40" spans="1:8" s="317" customFormat="1" ht="20.25" thickBot="1">
      <c r="A40" s="608">
        <v>35</v>
      </c>
      <c r="B40" s="485"/>
      <c r="C40" s="446" t="s">
        <v>219</v>
      </c>
      <c r="D40" s="609" t="s">
        <v>483</v>
      </c>
      <c r="E40" s="621">
        <v>0</v>
      </c>
      <c r="F40" s="621">
        <v>0</v>
      </c>
      <c r="G40" s="621">
        <v>0</v>
      </c>
      <c r="H40" s="308"/>
    </row>
    <row r="41" spans="2:8" s="39" customFormat="1" ht="9.75">
      <c r="B41" s="32"/>
      <c r="H41" s="89"/>
    </row>
    <row r="42" spans="1:8" s="39" customFormat="1" ht="9.75">
      <c r="A42" s="94"/>
      <c r="B42" s="88"/>
      <c r="H42" s="89"/>
    </row>
    <row r="43" spans="1:8" s="39" customFormat="1" ht="9.75">
      <c r="A43" s="94"/>
      <c r="B43" s="88"/>
      <c r="H43" s="89"/>
    </row>
    <row r="44" spans="1:8" s="39" customFormat="1" ht="15.75" thickBot="1">
      <c r="A44" s="940"/>
      <c r="B44" s="941" t="s">
        <v>235</v>
      </c>
      <c r="C44" s="31"/>
      <c r="D44" s="31"/>
      <c r="E44" s="31"/>
      <c r="F44" s="31"/>
      <c r="G44" s="31"/>
      <c r="H44" s="254"/>
    </row>
    <row r="45" spans="1:8" s="39" customFormat="1" ht="15">
      <c r="A45" s="1280" t="s">
        <v>9</v>
      </c>
      <c r="B45" s="1281"/>
      <c r="C45" s="1281"/>
      <c r="D45" s="1284"/>
      <c r="E45" s="942" t="s">
        <v>12</v>
      </c>
      <c r="F45" s="943" t="s">
        <v>12</v>
      </c>
      <c r="G45" s="1149" t="s">
        <v>12</v>
      </c>
      <c r="H45" s="1140"/>
    </row>
    <row r="46" spans="1:8" s="39" customFormat="1" ht="10.5">
      <c r="A46" s="944"/>
      <c r="B46" s="1319"/>
      <c r="C46" s="1320"/>
      <c r="D46" s="1321"/>
      <c r="E46" s="945" t="s">
        <v>540</v>
      </c>
      <c r="F46" s="946" t="s">
        <v>541</v>
      </c>
      <c r="G46" s="1150" t="s">
        <v>626</v>
      </c>
      <c r="H46" s="1141"/>
    </row>
    <row r="47" spans="1:8" s="39" customFormat="1" ht="15.75">
      <c r="A47" s="1271" t="s">
        <v>468</v>
      </c>
      <c r="B47" s="1315" t="s">
        <v>469</v>
      </c>
      <c r="C47" s="1315" t="s">
        <v>470</v>
      </c>
      <c r="D47" s="1317" t="s">
        <v>5</v>
      </c>
      <c r="E47" s="947">
        <v>2023</v>
      </c>
      <c r="F47" s="948" t="s">
        <v>337</v>
      </c>
      <c r="G47" s="1151" t="s">
        <v>337</v>
      </c>
      <c r="H47" s="1142"/>
    </row>
    <row r="48" spans="1:8" s="39" customFormat="1" ht="12" thickBot="1">
      <c r="A48" s="1272"/>
      <c r="B48" s="1316"/>
      <c r="C48" s="1316"/>
      <c r="D48" s="1318"/>
      <c r="E48" s="949" t="s">
        <v>214</v>
      </c>
      <c r="F48" s="950" t="s">
        <v>214</v>
      </c>
      <c r="G48" s="1152" t="s">
        <v>214</v>
      </c>
      <c r="H48" s="1143"/>
    </row>
    <row r="49" spans="1:8" s="480" customFormat="1" ht="11.25" thickBot="1" thickTop="1">
      <c r="A49" s="851">
        <v>1</v>
      </c>
      <c r="B49" s="951" t="s">
        <v>113</v>
      </c>
      <c r="C49" s="952"/>
      <c r="D49" s="1153"/>
      <c r="E49" s="1154">
        <f>E50+E53</f>
        <v>0</v>
      </c>
      <c r="F49" s="1154">
        <f>F50+F53</f>
        <v>0</v>
      </c>
      <c r="G49" s="1154">
        <f>G50+G53+G56</f>
        <v>21445</v>
      </c>
      <c r="H49" s="1155"/>
    </row>
    <row r="50" spans="1:8" s="480" customFormat="1" ht="10.5" thickTop="1">
      <c r="A50" s="1037">
        <v>2</v>
      </c>
      <c r="B50" s="1156">
        <v>2</v>
      </c>
      <c r="C50" s="1157" t="s">
        <v>93</v>
      </c>
      <c r="D50" s="1158"/>
      <c r="E50" s="1159">
        <f aca="true" t="shared" si="1" ref="E50:G51">E51</f>
        <v>0</v>
      </c>
      <c r="F50" s="1159">
        <f t="shared" si="1"/>
        <v>0</v>
      </c>
      <c r="G50" s="1159">
        <f t="shared" si="1"/>
        <v>0</v>
      </c>
      <c r="H50" s="1160"/>
    </row>
    <row r="51" spans="1:8" s="480" customFormat="1" ht="9.75">
      <c r="A51" s="1037">
        <v>3</v>
      </c>
      <c r="B51" s="1161" t="s">
        <v>143</v>
      </c>
      <c r="C51" s="1162" t="s">
        <v>0</v>
      </c>
      <c r="D51" s="1163"/>
      <c r="E51" s="1164">
        <f t="shared" si="1"/>
        <v>0</v>
      </c>
      <c r="F51" s="1164">
        <f t="shared" si="1"/>
        <v>0</v>
      </c>
      <c r="G51" s="1164">
        <f t="shared" si="1"/>
        <v>0</v>
      </c>
      <c r="H51" s="1165"/>
    </row>
    <row r="52" spans="1:8" s="480" customFormat="1" ht="9.75">
      <c r="A52" s="362" t="s">
        <v>7</v>
      </c>
      <c r="B52" s="1166"/>
      <c r="C52" s="1167" t="s">
        <v>219</v>
      </c>
      <c r="D52" s="1168" t="s">
        <v>545</v>
      </c>
      <c r="E52" s="1169">
        <v>0</v>
      </c>
      <c r="F52" s="1169">
        <f>E52</f>
        <v>0</v>
      </c>
      <c r="G52" s="1169">
        <f>F52</f>
        <v>0</v>
      </c>
      <c r="H52" s="1170"/>
    </row>
    <row r="53" spans="1:8" s="480" customFormat="1" ht="9.75">
      <c r="A53" s="1037">
        <v>5</v>
      </c>
      <c r="B53" s="1156">
        <v>3</v>
      </c>
      <c r="C53" s="1157" t="s">
        <v>94</v>
      </c>
      <c r="D53" s="1158"/>
      <c r="E53" s="1159">
        <f aca="true" t="shared" si="2" ref="E53:G57">E54</f>
        <v>0</v>
      </c>
      <c r="F53" s="1159">
        <f t="shared" si="2"/>
        <v>0</v>
      </c>
      <c r="G53" s="1159">
        <f t="shared" si="2"/>
        <v>0</v>
      </c>
      <c r="H53" s="1160"/>
    </row>
    <row r="54" spans="1:8" s="480" customFormat="1" ht="9.75">
      <c r="A54" s="1037">
        <v>6</v>
      </c>
      <c r="B54" s="1171" t="s">
        <v>141</v>
      </c>
      <c r="C54" s="1172" t="s">
        <v>114</v>
      </c>
      <c r="D54" s="1163"/>
      <c r="E54" s="1164">
        <f t="shared" si="2"/>
        <v>0</v>
      </c>
      <c r="F54" s="1164">
        <f t="shared" si="2"/>
        <v>0</v>
      </c>
      <c r="G54" s="1164">
        <f t="shared" si="2"/>
        <v>0</v>
      </c>
      <c r="H54" s="1165"/>
    </row>
    <row r="55" spans="1:8" s="480" customFormat="1" ht="9.75">
      <c r="A55" s="1037">
        <v>7</v>
      </c>
      <c r="B55" s="1144"/>
      <c r="C55" s="1173" t="s">
        <v>223</v>
      </c>
      <c r="D55" s="1174" t="s">
        <v>546</v>
      </c>
      <c r="E55" s="1169">
        <v>0</v>
      </c>
      <c r="F55" s="1169">
        <v>0</v>
      </c>
      <c r="G55" s="1169">
        <v>0</v>
      </c>
      <c r="H55" s="1170"/>
    </row>
    <row r="56" spans="1:8" s="480" customFormat="1" ht="9.75">
      <c r="A56" s="851">
        <v>8</v>
      </c>
      <c r="B56" s="1175">
        <v>4</v>
      </c>
      <c r="C56" s="1176" t="s">
        <v>299</v>
      </c>
      <c r="D56" s="1177"/>
      <c r="E56" s="1178">
        <f t="shared" si="2"/>
        <v>0</v>
      </c>
      <c r="F56" s="1178">
        <f t="shared" si="2"/>
        <v>0</v>
      </c>
      <c r="G56" s="1178">
        <f t="shared" si="2"/>
        <v>21445</v>
      </c>
      <c r="H56" s="1179"/>
    </row>
    <row r="57" spans="1:8" s="480" customFormat="1" ht="9.75">
      <c r="A57" s="1037">
        <v>9</v>
      </c>
      <c r="B57" s="1171" t="s">
        <v>144</v>
      </c>
      <c r="C57" s="1172" t="s">
        <v>638</v>
      </c>
      <c r="D57" s="1163"/>
      <c r="E57" s="1164">
        <f t="shared" si="2"/>
        <v>0</v>
      </c>
      <c r="F57" s="1164">
        <f t="shared" si="2"/>
        <v>0</v>
      </c>
      <c r="G57" s="1164">
        <f>G58+G59</f>
        <v>21445</v>
      </c>
      <c r="H57" s="1179"/>
    </row>
    <row r="58" spans="1:8" s="480" customFormat="1" ht="19.5">
      <c r="A58" s="1037">
        <v>10</v>
      </c>
      <c r="B58" s="1144"/>
      <c r="C58" s="1173" t="s">
        <v>223</v>
      </c>
      <c r="D58" s="1180" t="s">
        <v>639</v>
      </c>
      <c r="E58" s="1169">
        <v>0</v>
      </c>
      <c r="F58" s="1169">
        <v>0</v>
      </c>
      <c r="G58" s="1169">
        <v>15000</v>
      </c>
      <c r="H58" s="1179"/>
    </row>
    <row r="59" spans="1:8" s="480" customFormat="1" ht="20.25" thickBot="1">
      <c r="A59" s="1019">
        <v>11</v>
      </c>
      <c r="B59" s="1181"/>
      <c r="C59" s="1182" t="s">
        <v>223</v>
      </c>
      <c r="D59" s="1183" t="s">
        <v>640</v>
      </c>
      <c r="E59" s="1184">
        <v>0</v>
      </c>
      <c r="F59" s="1184">
        <v>0</v>
      </c>
      <c r="G59" s="1184">
        <f>21445-G58</f>
        <v>6445</v>
      </c>
      <c r="H59" s="1179"/>
    </row>
    <row r="60" spans="1:8" s="480" customFormat="1" ht="9.75">
      <c r="A60" s="802"/>
      <c r="B60" s="457"/>
      <c r="H60" s="1179"/>
    </row>
    <row r="61" spans="1:8" s="480" customFormat="1" ht="9.75">
      <c r="A61" s="802"/>
      <c r="B61" s="457"/>
      <c r="H61" s="1179"/>
    </row>
    <row r="62" spans="2:8" s="480" customFormat="1" ht="9.75">
      <c r="B62" s="457"/>
      <c r="H62" s="1179"/>
    </row>
    <row r="63" spans="2:8" s="39" customFormat="1" ht="9.75">
      <c r="B63" s="82"/>
      <c r="H63" s="89"/>
    </row>
    <row r="64" spans="2:8" s="39" customFormat="1" ht="9.75">
      <c r="B64" s="82"/>
      <c r="H64" s="89"/>
    </row>
    <row r="65" spans="2:8" s="39" customFormat="1" ht="9.75">
      <c r="B65" s="82"/>
      <c r="H65" s="89"/>
    </row>
    <row r="66" spans="2:8" s="39" customFormat="1" ht="9.75">
      <c r="B66" s="82"/>
      <c r="H66" s="89"/>
    </row>
    <row r="67" spans="2:8" s="39" customFormat="1" ht="9.75">
      <c r="B67" s="82"/>
      <c r="H67" s="89"/>
    </row>
    <row r="68" spans="2:8" s="39" customFormat="1" ht="9.75">
      <c r="B68" s="82"/>
      <c r="H68" s="89"/>
    </row>
    <row r="69" spans="2:8" s="39" customFormat="1" ht="9.75">
      <c r="B69" s="82"/>
      <c r="H69" s="89"/>
    </row>
    <row r="70" spans="2:8" s="39" customFormat="1" ht="9.75">
      <c r="B70" s="82"/>
      <c r="H70" s="89"/>
    </row>
    <row r="71" spans="2:8" s="39" customFormat="1" ht="9.75">
      <c r="B71" s="82"/>
      <c r="H71" s="89"/>
    </row>
    <row r="72" spans="2:8" s="39" customFormat="1" ht="9.75">
      <c r="B72" s="82"/>
      <c r="H72" s="89"/>
    </row>
    <row r="73" s="39" customFormat="1" ht="9.75">
      <c r="H73" s="89"/>
    </row>
    <row r="74" s="39" customFormat="1" ht="9.75">
      <c r="H74" s="89"/>
    </row>
    <row r="75" spans="2:8" s="39" customFormat="1" ht="9.75">
      <c r="B75" s="82"/>
      <c r="H75" s="89"/>
    </row>
    <row r="76" spans="4:8" s="39" customFormat="1" ht="9.75">
      <c r="D76" s="82"/>
      <c r="H76" s="89"/>
    </row>
    <row r="77" spans="4:8" s="39" customFormat="1" ht="9.75">
      <c r="D77" s="82"/>
      <c r="H77" s="89"/>
    </row>
    <row r="78" ht="12.75">
      <c r="D78" s="24"/>
    </row>
    <row r="79" ht="12.75">
      <c r="D79" s="24"/>
    </row>
    <row r="85" spans="2:8" s="39" customFormat="1" ht="9.75">
      <c r="B85" s="32"/>
      <c r="H85" s="89"/>
    </row>
    <row r="86" spans="1:8" s="39" customFormat="1" ht="9.75">
      <c r="A86" s="94"/>
      <c r="B86" s="88"/>
      <c r="H86" s="89"/>
    </row>
    <row r="87" spans="1:8" s="39" customFormat="1" ht="9.75">
      <c r="A87" s="94"/>
      <c r="B87" s="88"/>
      <c r="H87" s="89"/>
    </row>
    <row r="88" spans="1:8" s="39" customFormat="1" ht="9.75">
      <c r="A88" s="94"/>
      <c r="B88" s="88"/>
      <c r="H88" s="89"/>
    </row>
    <row r="89" spans="1:8" s="39" customFormat="1" ht="9.75">
      <c r="A89" s="94"/>
      <c r="B89" s="82"/>
      <c r="H89" s="89"/>
    </row>
    <row r="90" spans="1:8" s="39" customFormat="1" ht="9.75">
      <c r="A90" s="94"/>
      <c r="B90" s="82"/>
      <c r="H90" s="89"/>
    </row>
    <row r="91" spans="1:8" s="39" customFormat="1" ht="9.75">
      <c r="A91" s="94"/>
      <c r="B91" s="82"/>
      <c r="H91" s="89"/>
    </row>
    <row r="92" spans="2:8" s="39" customFormat="1" ht="9.75">
      <c r="B92" s="82"/>
      <c r="H92" s="89"/>
    </row>
    <row r="93" spans="2:8" s="39" customFormat="1" ht="9.75">
      <c r="B93" s="82"/>
      <c r="H93" s="89"/>
    </row>
    <row r="94" spans="2:8" s="39" customFormat="1" ht="9.75">
      <c r="B94" s="82"/>
      <c r="H94" s="89"/>
    </row>
    <row r="95" spans="2:8" s="39" customFormat="1" ht="9.75">
      <c r="B95" s="82"/>
      <c r="H95" s="89"/>
    </row>
    <row r="96" spans="2:8" s="39" customFormat="1" ht="9.75">
      <c r="B96" s="82"/>
      <c r="H96" s="89"/>
    </row>
    <row r="97" spans="2:8" s="39" customFormat="1" ht="9.75">
      <c r="B97" s="82"/>
      <c r="H97" s="89"/>
    </row>
    <row r="98" spans="2:8" s="39" customFormat="1" ht="9.75">
      <c r="B98" s="82"/>
      <c r="H98" s="89"/>
    </row>
    <row r="99" spans="2:8" s="39" customFormat="1" ht="9.75">
      <c r="B99" s="82"/>
      <c r="H99" s="89"/>
    </row>
    <row r="100" spans="2:8" s="39" customFormat="1" ht="9.75">
      <c r="B100" s="82"/>
      <c r="H100" s="89"/>
    </row>
    <row r="101" spans="2:8" s="39" customFormat="1" ht="9.75">
      <c r="B101" s="82"/>
      <c r="H101" s="89"/>
    </row>
  </sheetData>
  <sheetProtection/>
  <mergeCells count="13">
    <mergeCell ref="I7:K7"/>
    <mergeCell ref="A2:D2"/>
    <mergeCell ref="B3:D3"/>
    <mergeCell ref="A45:D45"/>
    <mergeCell ref="B46:D46"/>
    <mergeCell ref="A4:A5"/>
    <mergeCell ref="B4:B5"/>
    <mergeCell ref="C4:C5"/>
    <mergeCell ref="D4:D5"/>
    <mergeCell ref="A47:A48"/>
    <mergeCell ref="B47:B48"/>
    <mergeCell ref="C47:C48"/>
    <mergeCell ref="D47:D48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="140" zoomScaleNormal="140" zoomScalePageLayoutView="0" workbookViewId="0" topLeftCell="A1">
      <pane ySplit="5" topLeftCell="A6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7.00390625" style="0" customWidth="1"/>
    <col min="4" max="4" width="27.57421875" style="0" customWidth="1"/>
    <col min="5" max="5" width="7.421875" style="0" bestFit="1" customWidth="1"/>
    <col min="6" max="7" width="8.28125" style="0" bestFit="1" customWidth="1"/>
  </cols>
  <sheetData>
    <row r="1" spans="1:2" ht="15" thickBot="1">
      <c r="A1" s="16"/>
      <c r="B1" s="103" t="s">
        <v>236</v>
      </c>
    </row>
    <row r="2" spans="1:7" ht="15.75" thickBot="1">
      <c r="A2" s="1269" t="s">
        <v>10</v>
      </c>
      <c r="B2" s="1270"/>
      <c r="C2" s="1270"/>
      <c r="D2" s="1270"/>
      <c r="E2" s="335" t="s">
        <v>12</v>
      </c>
      <c r="F2" s="320" t="s">
        <v>12</v>
      </c>
      <c r="G2" s="1107" t="s">
        <v>12</v>
      </c>
    </row>
    <row r="3" spans="1:7" ht="12.75">
      <c r="A3" s="1322"/>
      <c r="B3" s="1323"/>
      <c r="C3" s="1323"/>
      <c r="D3" s="1323"/>
      <c r="E3" s="336" t="s">
        <v>540</v>
      </c>
      <c r="F3" s="534" t="s">
        <v>541</v>
      </c>
      <c r="G3" s="1108" t="s">
        <v>626</v>
      </c>
    </row>
    <row r="4" spans="1:7" ht="15.75">
      <c r="A4" s="1271" t="s">
        <v>468</v>
      </c>
      <c r="B4" s="1273" t="s">
        <v>469</v>
      </c>
      <c r="C4" s="1273" t="s">
        <v>470</v>
      </c>
      <c r="D4" s="1275" t="s">
        <v>5</v>
      </c>
      <c r="E4" s="337">
        <v>2023</v>
      </c>
      <c r="F4" s="321" t="s">
        <v>337</v>
      </c>
      <c r="G4" s="1104" t="s">
        <v>337</v>
      </c>
    </row>
    <row r="5" spans="1:7" ht="13.5" thickBot="1">
      <c r="A5" s="1272"/>
      <c r="B5" s="1274"/>
      <c r="C5" s="1274"/>
      <c r="D5" s="1276"/>
      <c r="E5" s="338" t="s">
        <v>214</v>
      </c>
      <c r="F5" s="322" t="s">
        <v>214</v>
      </c>
      <c r="G5" s="1106" t="s">
        <v>214</v>
      </c>
    </row>
    <row r="6" spans="1:7" s="317" customFormat="1" ht="14.25" thickBot="1" thickTop="1">
      <c r="A6" s="851">
        <v>1</v>
      </c>
      <c r="B6" s="72" t="s">
        <v>116</v>
      </c>
      <c r="C6" s="73"/>
      <c r="D6" s="226"/>
      <c r="E6" s="374">
        <f>E8+E12+E17</f>
        <v>8500</v>
      </c>
      <c r="F6" s="374">
        <f>F8+F12+F17</f>
        <v>13685</v>
      </c>
      <c r="G6" s="374">
        <f>G8+G12+G17</f>
        <v>20119</v>
      </c>
    </row>
    <row r="7" spans="1:7" s="317" customFormat="1" ht="13.5" thickTop="1">
      <c r="A7" s="1037">
        <v>2</v>
      </c>
      <c r="B7" s="412">
        <v>1</v>
      </c>
      <c r="C7" s="413" t="s">
        <v>70</v>
      </c>
      <c r="D7" s="414"/>
      <c r="E7" s="421"/>
      <c r="F7" s="421"/>
      <c r="G7" s="421"/>
    </row>
    <row r="8" spans="1:7" s="317" customFormat="1" ht="12.75">
      <c r="A8" s="1037">
        <v>3</v>
      </c>
      <c r="B8" s="197"/>
      <c r="C8" s="227" t="s">
        <v>455</v>
      </c>
      <c r="D8" s="228"/>
      <c r="E8" s="422">
        <f>E9</f>
        <v>150</v>
      </c>
      <c r="F8" s="422">
        <f>F9</f>
        <v>5335</v>
      </c>
      <c r="G8" s="422">
        <f>G9</f>
        <v>11670</v>
      </c>
    </row>
    <row r="9" spans="1:8" s="317" customFormat="1" ht="12.75">
      <c r="A9" s="1037">
        <v>4</v>
      </c>
      <c r="B9" s="198" t="s">
        <v>205</v>
      </c>
      <c r="C9" s="423" t="s">
        <v>376</v>
      </c>
      <c r="D9" s="324"/>
      <c r="E9" s="358">
        <f>E10+E11</f>
        <v>150</v>
      </c>
      <c r="F9" s="358">
        <f>F10+F11</f>
        <v>5335</v>
      </c>
      <c r="G9" s="358">
        <f>G10+G11</f>
        <v>11670</v>
      </c>
      <c r="H9" s="424"/>
    </row>
    <row r="10" spans="1:8" s="317" customFormat="1" ht="12.75">
      <c r="A10" s="1037">
        <v>5</v>
      </c>
      <c r="B10" s="818"/>
      <c r="C10" s="819" t="s">
        <v>220</v>
      </c>
      <c r="D10" s="566" t="s">
        <v>454</v>
      </c>
      <c r="E10" s="742">
        <v>150</v>
      </c>
      <c r="F10" s="742">
        <v>150</v>
      </c>
      <c r="G10" s="742">
        <v>150</v>
      </c>
      <c r="H10" s="424"/>
    </row>
    <row r="11" spans="1:8" s="317" customFormat="1" ht="12.75">
      <c r="A11" s="1037">
        <v>6</v>
      </c>
      <c r="B11" s="818"/>
      <c r="C11" s="819" t="s">
        <v>220</v>
      </c>
      <c r="D11" s="566" t="s">
        <v>588</v>
      </c>
      <c r="E11" s="742">
        <f>'BP'!G84</f>
        <v>0</v>
      </c>
      <c r="F11" s="742">
        <f>'BP'!H84+2550</f>
        <v>5185</v>
      </c>
      <c r="G11" s="742">
        <f>'BP'!I84+2550</f>
        <v>11520</v>
      </c>
      <c r="H11" s="424"/>
    </row>
    <row r="12" spans="1:7" s="317" customFormat="1" ht="12.75">
      <c r="A12" s="1037">
        <v>7</v>
      </c>
      <c r="B12" s="201">
        <v>2</v>
      </c>
      <c r="C12" s="231" t="s">
        <v>117</v>
      </c>
      <c r="D12" s="228"/>
      <c r="E12" s="422">
        <f>E13</f>
        <v>3050</v>
      </c>
      <c r="F12" s="422">
        <f>F13</f>
        <v>3050</v>
      </c>
      <c r="G12" s="422">
        <f>G13</f>
        <v>3050</v>
      </c>
    </row>
    <row r="13" spans="1:7" s="317" customFormat="1" ht="12.75">
      <c r="A13" s="1037">
        <v>8</v>
      </c>
      <c r="B13" s="198" t="s">
        <v>206</v>
      </c>
      <c r="C13" s="423" t="s">
        <v>117</v>
      </c>
      <c r="D13" s="252"/>
      <c r="E13" s="358">
        <f>SUM(E14:E16)</f>
        <v>3050</v>
      </c>
      <c r="F13" s="358">
        <f>SUM(F14:F16)</f>
        <v>3050</v>
      </c>
      <c r="G13" s="358">
        <f>SUM(G14:G16)</f>
        <v>3050</v>
      </c>
    </row>
    <row r="14" spans="1:7" s="317" customFormat="1" ht="12.75">
      <c r="A14" s="1037">
        <v>9</v>
      </c>
      <c r="B14" s="242"/>
      <c r="C14" s="425" t="s">
        <v>219</v>
      </c>
      <c r="D14" s="230" t="s">
        <v>96</v>
      </c>
      <c r="E14" s="426">
        <v>2000</v>
      </c>
      <c r="F14" s="426">
        <v>2000</v>
      </c>
      <c r="G14" s="426">
        <v>2000</v>
      </c>
    </row>
    <row r="15" spans="1:7" s="317" customFormat="1" ht="12.75">
      <c r="A15" s="1037">
        <v>10</v>
      </c>
      <c r="B15" s="242"/>
      <c r="C15" s="425" t="s">
        <v>219</v>
      </c>
      <c r="D15" s="230" t="s">
        <v>97</v>
      </c>
      <c r="E15" s="426">
        <v>1000</v>
      </c>
      <c r="F15" s="426">
        <v>1000</v>
      </c>
      <c r="G15" s="426">
        <v>1000</v>
      </c>
    </row>
    <row r="16" spans="1:7" s="317" customFormat="1" ht="12.75">
      <c r="A16" s="1037">
        <v>11</v>
      </c>
      <c r="B16" s="427"/>
      <c r="C16" s="200" t="s">
        <v>219</v>
      </c>
      <c r="D16" s="363" t="s">
        <v>456</v>
      </c>
      <c r="E16" s="221">
        <v>50</v>
      </c>
      <c r="F16" s="221">
        <v>50</v>
      </c>
      <c r="G16" s="221">
        <v>50</v>
      </c>
    </row>
    <row r="17" spans="1:7" s="317" customFormat="1" ht="12.75">
      <c r="A17" s="1037">
        <v>12</v>
      </c>
      <c r="B17" s="201">
        <v>3</v>
      </c>
      <c r="C17" s="413" t="s">
        <v>47</v>
      </c>
      <c r="D17" s="414"/>
      <c r="E17" s="217">
        <f>E18</f>
        <v>5300</v>
      </c>
      <c r="F17" s="217">
        <f>F18</f>
        <v>5300</v>
      </c>
      <c r="G17" s="217">
        <f>G18</f>
        <v>5399</v>
      </c>
    </row>
    <row r="18" spans="1:7" s="317" customFormat="1" ht="12.75">
      <c r="A18" s="1046">
        <v>13</v>
      </c>
      <c r="B18" s="233" t="s">
        <v>207</v>
      </c>
      <c r="C18" s="428" t="s">
        <v>47</v>
      </c>
      <c r="D18" s="429"/>
      <c r="E18" s="430">
        <f>SUM(E19:E21)</f>
        <v>5300</v>
      </c>
      <c r="F18" s="430">
        <f>SUM(F19:F21)</f>
        <v>5300</v>
      </c>
      <c r="G18" s="430">
        <f>SUM(G19:G21)</f>
        <v>5399</v>
      </c>
    </row>
    <row r="19" spans="1:7" s="317" customFormat="1" ht="12.75">
      <c r="A19" s="1047">
        <v>14</v>
      </c>
      <c r="B19" s="458"/>
      <c r="C19" s="816" t="s">
        <v>219</v>
      </c>
      <c r="D19" s="817" t="s">
        <v>453</v>
      </c>
      <c r="E19" s="746">
        <f>12*400</f>
        <v>4800</v>
      </c>
      <c r="F19" s="746">
        <f>12*400</f>
        <v>4800</v>
      </c>
      <c r="G19" s="746">
        <f>12*400</f>
        <v>4800</v>
      </c>
    </row>
    <row r="20" spans="1:7" s="317" customFormat="1" ht="12.75">
      <c r="A20" s="1047">
        <v>15</v>
      </c>
      <c r="B20" s="458"/>
      <c r="C20" s="816" t="s">
        <v>219</v>
      </c>
      <c r="D20" s="817" t="s">
        <v>547</v>
      </c>
      <c r="E20" s="746">
        <v>0</v>
      </c>
      <c r="F20" s="746">
        <v>0</v>
      </c>
      <c r="G20" s="746">
        <v>99</v>
      </c>
    </row>
    <row r="21" spans="1:7" s="317" customFormat="1" ht="13.5" thickBot="1">
      <c r="A21" s="1048">
        <v>16</v>
      </c>
      <c r="B21" s="431"/>
      <c r="C21" s="431">
        <v>630</v>
      </c>
      <c r="D21" s="449" t="s">
        <v>289</v>
      </c>
      <c r="E21" s="432">
        <v>500</v>
      </c>
      <c r="F21" s="432">
        <v>500</v>
      </c>
      <c r="G21" s="432">
        <v>500</v>
      </c>
    </row>
    <row r="23" spans="2:4" s="39" customFormat="1" ht="9.75">
      <c r="B23" s="32"/>
      <c r="D23" s="90"/>
    </row>
    <row r="24" spans="1:4" s="39" customFormat="1" ht="9.75">
      <c r="A24" s="97"/>
      <c r="B24" s="91"/>
      <c r="D24" s="90"/>
    </row>
    <row r="25" s="39" customFormat="1" ht="9.75">
      <c r="B25" s="82"/>
    </row>
    <row r="26" s="39" customFormat="1" ht="9.75">
      <c r="B26" s="82"/>
    </row>
    <row r="27" s="39" customFormat="1" ht="9.75">
      <c r="B27" s="82"/>
    </row>
    <row r="28" s="39" customFormat="1" ht="9.75">
      <c r="B28" s="82"/>
    </row>
    <row r="29" s="39" customFormat="1" ht="9.75">
      <c r="B29" s="98"/>
    </row>
    <row r="30" s="39" customFormat="1" ht="9.75">
      <c r="B30" s="98"/>
    </row>
    <row r="31" s="39" customFormat="1" ht="9.75">
      <c r="B31" s="82"/>
    </row>
    <row r="32" spans="1:2" ht="12.75">
      <c r="A32" s="16"/>
      <c r="B32" s="34"/>
    </row>
    <row r="33" ht="12.75">
      <c r="D33" s="4"/>
    </row>
  </sheetData>
  <sheetProtection/>
  <mergeCells count="6">
    <mergeCell ref="A2:D2"/>
    <mergeCell ref="A3:D3"/>
    <mergeCell ref="A4:A5"/>
    <mergeCell ref="B4:B5"/>
    <mergeCell ref="C4:C5"/>
    <mergeCell ref="D4:D5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0"/>
  <sheetViews>
    <sheetView zoomScale="140" zoomScaleNormal="140" zoomScalePageLayoutView="0" workbookViewId="0" topLeftCell="A1">
      <pane ySplit="5" topLeftCell="A6" activePane="bottomLeft" state="frozen"/>
      <selection pane="topLeft" activeCell="A1" sqref="A1"/>
      <selection pane="bottomLeft" activeCell="G9" sqref="G9:G10"/>
    </sheetView>
  </sheetViews>
  <sheetFormatPr defaultColWidth="9.140625" defaultRowHeight="12.75"/>
  <cols>
    <col min="1" max="1" width="3.00390625" style="0" customWidth="1"/>
    <col min="2" max="2" width="3.8515625" style="0" customWidth="1"/>
    <col min="3" max="3" width="5.421875" style="0" customWidth="1"/>
    <col min="4" max="4" width="27.28125" style="0" customWidth="1"/>
    <col min="5" max="5" width="8.140625" style="0" bestFit="1" customWidth="1"/>
    <col min="6" max="7" width="8.28125" style="0" bestFit="1" customWidth="1"/>
    <col min="8" max="8" width="3.8515625" style="33" customWidth="1"/>
  </cols>
  <sheetData>
    <row r="1" spans="1:4" ht="15" thickBot="1">
      <c r="A1" s="16"/>
      <c r="B1" s="103" t="s">
        <v>237</v>
      </c>
      <c r="C1" s="4"/>
      <c r="D1" s="4"/>
    </row>
    <row r="2" spans="1:8" ht="15.75" thickBot="1">
      <c r="A2" s="1269" t="s">
        <v>10</v>
      </c>
      <c r="B2" s="1270"/>
      <c r="C2" s="1270"/>
      <c r="D2" s="1282"/>
      <c r="E2" s="335" t="s">
        <v>12</v>
      </c>
      <c r="F2" s="320" t="s">
        <v>12</v>
      </c>
      <c r="G2" s="1107" t="s">
        <v>12</v>
      </c>
      <c r="H2" s="1117"/>
    </row>
    <row r="3" spans="1:8" ht="12.75">
      <c r="A3" s="28"/>
      <c r="B3" s="1324"/>
      <c r="C3" s="1323"/>
      <c r="D3" s="1325"/>
      <c r="E3" s="336" t="s">
        <v>540</v>
      </c>
      <c r="F3" s="534" t="s">
        <v>541</v>
      </c>
      <c r="G3" s="1108" t="s">
        <v>626</v>
      </c>
      <c r="H3" s="1118"/>
    </row>
    <row r="4" spans="1:8" ht="15.75">
      <c r="A4" s="1271" t="s">
        <v>468</v>
      </c>
      <c r="B4" s="1273" t="s">
        <v>469</v>
      </c>
      <c r="C4" s="1273" t="s">
        <v>470</v>
      </c>
      <c r="D4" s="1275" t="s">
        <v>5</v>
      </c>
      <c r="E4" s="337">
        <v>2023</v>
      </c>
      <c r="F4" s="321" t="s">
        <v>337</v>
      </c>
      <c r="G4" s="1104" t="s">
        <v>337</v>
      </c>
      <c r="H4" s="1119"/>
    </row>
    <row r="5" spans="1:8" ht="13.5" thickBot="1">
      <c r="A5" s="1272"/>
      <c r="B5" s="1274"/>
      <c r="C5" s="1274"/>
      <c r="D5" s="1276"/>
      <c r="E5" s="338" t="s">
        <v>214</v>
      </c>
      <c r="F5" s="322" t="s">
        <v>214</v>
      </c>
      <c r="G5" s="1106" t="s">
        <v>214</v>
      </c>
      <c r="H5" s="1120"/>
    </row>
    <row r="6" spans="1:8" s="317" customFormat="1" ht="14.25" thickBot="1" thickTop="1">
      <c r="A6" s="312">
        <v>1</v>
      </c>
      <c r="B6" s="72" t="s">
        <v>121</v>
      </c>
      <c r="C6" s="73"/>
      <c r="D6" s="365"/>
      <c r="E6" s="375">
        <f>E7</f>
        <v>269454</v>
      </c>
      <c r="F6" s="375">
        <f>F7</f>
        <v>310816.5</v>
      </c>
      <c r="G6" s="375">
        <f>G7</f>
        <v>283205.5</v>
      </c>
      <c r="H6" s="532"/>
    </row>
    <row r="7" spans="1:8" s="317" customFormat="1" ht="13.5" thickTop="1">
      <c r="A7" s="462">
        <v>2</v>
      </c>
      <c r="B7" s="197">
        <v>1</v>
      </c>
      <c r="C7" s="227" t="s">
        <v>98</v>
      </c>
      <c r="D7" s="598"/>
      <c r="E7" s="340">
        <f>E8+E42+E44</f>
        <v>269454</v>
      </c>
      <c r="F7" s="340">
        <f>F8+F42+F44</f>
        <v>310816.5</v>
      </c>
      <c r="G7" s="340">
        <f>G8+G42+G44</f>
        <v>283205.5</v>
      </c>
      <c r="H7" s="533"/>
    </row>
    <row r="8" spans="1:8" s="317" customFormat="1" ht="12.75">
      <c r="A8" s="462">
        <v>3</v>
      </c>
      <c r="B8" s="198" t="s">
        <v>191</v>
      </c>
      <c r="C8" s="463" t="s">
        <v>370</v>
      </c>
      <c r="D8" s="482"/>
      <c r="E8" s="356">
        <f>E9+E10+E11+E17+E18+E23+E24+E25+E26+E27+E28+E29+E30+E31+E32+E33+E34+E35+E37+E38+E41+E36</f>
        <v>266254</v>
      </c>
      <c r="F8" s="356">
        <f>F9+F10+F11+F18+F24+F25+F26+F27+F28+F29+F30+F31+F32+F33+F34+F35+F36+F37+F38+F39+F40+F41</f>
        <v>307616.5</v>
      </c>
      <c r="G8" s="356">
        <f>G9+G10+G11+G18+G24+G25+G26+G27+G28+G29+G30+G31+G32+G33+G34+G35+G36+G37+G38+G39+G40+G41</f>
        <v>280005.5</v>
      </c>
      <c r="H8" s="533"/>
    </row>
    <row r="9" spans="1:12" s="317" customFormat="1" ht="18">
      <c r="A9" s="312">
        <v>4</v>
      </c>
      <c r="B9" s="427"/>
      <c r="C9" s="238" t="s">
        <v>232</v>
      </c>
      <c r="D9" s="605" t="s">
        <v>504</v>
      </c>
      <c r="E9" s="339">
        <v>115000</v>
      </c>
      <c r="F9" s="339">
        <v>115000</v>
      </c>
      <c r="G9" s="339">
        <v>113000</v>
      </c>
      <c r="H9" s="308"/>
      <c r="L9" s="497"/>
    </row>
    <row r="10" spans="1:14" s="317" customFormat="1" ht="13.5" thickBot="1">
      <c r="A10" s="462">
        <v>5</v>
      </c>
      <c r="B10" s="465"/>
      <c r="C10" s="466" t="s">
        <v>233</v>
      </c>
      <c r="D10" s="603" t="s">
        <v>328</v>
      </c>
      <c r="E10" s="339">
        <f>E9*0.3495</f>
        <v>40192.5</v>
      </c>
      <c r="F10" s="278">
        <f>F9*0.3495</f>
        <v>40192.5</v>
      </c>
      <c r="G10" s="278">
        <f>G9*0.3495</f>
        <v>39493.5</v>
      </c>
      <c r="H10" s="308"/>
      <c r="I10" s="1326" t="s">
        <v>564</v>
      </c>
      <c r="J10" s="1326"/>
      <c r="K10" s="1326"/>
      <c r="L10" s="390"/>
      <c r="M10" s="390"/>
      <c r="N10" s="390"/>
    </row>
    <row r="11" spans="1:15" s="317" customFormat="1" ht="13.5" thickBot="1">
      <c r="A11" s="312">
        <v>6</v>
      </c>
      <c r="B11" s="1051"/>
      <c r="C11" s="1052"/>
      <c r="D11" s="1053" t="s">
        <v>408</v>
      </c>
      <c r="E11" s="488">
        <f>E12+E13+E14+E15+E16+E17</f>
        <v>9660</v>
      </c>
      <c r="F11" s="488">
        <f>F12+F13+F14+F15+F16+F17</f>
        <v>43628.18</v>
      </c>
      <c r="G11" s="488">
        <f>G12+G13+G14+G15+G16+G17</f>
        <v>18716.18</v>
      </c>
      <c r="H11" s="1114"/>
      <c r="I11" s="440" t="s">
        <v>557</v>
      </c>
      <c r="J11" s="440" t="s">
        <v>599</v>
      </c>
      <c r="K11" s="440" t="s">
        <v>550</v>
      </c>
      <c r="L11" s="390"/>
      <c r="M11" s="1032"/>
      <c r="N11" s="390"/>
      <c r="O11" s="497"/>
    </row>
    <row r="12" spans="1:15" s="317" customFormat="1" ht="12.75">
      <c r="A12" s="462">
        <v>7</v>
      </c>
      <c r="B12" s="427"/>
      <c r="C12" s="238" t="s">
        <v>219</v>
      </c>
      <c r="D12" s="610" t="s">
        <v>404</v>
      </c>
      <c r="E12" s="342">
        <v>4000</v>
      </c>
      <c r="F12" s="342">
        <v>4000</v>
      </c>
      <c r="G12" s="342">
        <v>4000</v>
      </c>
      <c r="H12" s="1116"/>
      <c r="I12" s="1079" t="s">
        <v>558</v>
      </c>
      <c r="J12" s="1069">
        <v>330</v>
      </c>
      <c r="K12" s="1069">
        <f>J12*12</f>
        <v>3960</v>
      </c>
      <c r="L12" s="390"/>
      <c r="M12" s="865"/>
      <c r="N12" s="390"/>
      <c r="O12" s="497"/>
    </row>
    <row r="13" spans="1:15" s="317" customFormat="1" ht="12.75">
      <c r="A13" s="462">
        <v>8</v>
      </c>
      <c r="B13" s="427"/>
      <c r="C13" s="238" t="s">
        <v>219</v>
      </c>
      <c r="D13" s="611" t="s">
        <v>406</v>
      </c>
      <c r="E13" s="342">
        <v>2400</v>
      </c>
      <c r="F13" s="342">
        <v>2400</v>
      </c>
      <c r="G13" s="342">
        <v>2400</v>
      </c>
      <c r="H13" s="1116"/>
      <c r="I13" s="1079" t="s">
        <v>559</v>
      </c>
      <c r="J13" s="1069">
        <v>190</v>
      </c>
      <c r="K13" s="1069">
        <f>J13*12</f>
        <v>2280</v>
      </c>
      <c r="L13" s="390"/>
      <c r="M13" s="865"/>
      <c r="N13" s="390"/>
      <c r="O13" s="497"/>
    </row>
    <row r="14" spans="1:15" s="317" customFormat="1" ht="12.75">
      <c r="A14" s="312">
        <v>9</v>
      </c>
      <c r="B14" s="244"/>
      <c r="C14" s="241" t="s">
        <v>219</v>
      </c>
      <c r="D14" s="611" t="s">
        <v>405</v>
      </c>
      <c r="E14" s="342">
        <v>1400</v>
      </c>
      <c r="F14" s="342">
        <v>1400</v>
      </c>
      <c r="G14" s="342">
        <v>1400</v>
      </c>
      <c r="H14" s="1116"/>
      <c r="I14" s="1079" t="s">
        <v>560</v>
      </c>
      <c r="J14" s="1069">
        <v>105</v>
      </c>
      <c r="K14" s="1069">
        <f>J14*12</f>
        <v>1260</v>
      </c>
      <c r="L14" s="390"/>
      <c r="M14" s="865"/>
      <c r="N14" s="390"/>
      <c r="O14" s="497"/>
    </row>
    <row r="15" spans="1:15" s="317" customFormat="1" ht="12.75">
      <c r="A15" s="312">
        <v>10</v>
      </c>
      <c r="B15" s="467"/>
      <c r="C15" s="468" t="s">
        <v>219</v>
      </c>
      <c r="D15" s="610" t="s">
        <v>457</v>
      </c>
      <c r="E15" s="342">
        <v>1050</v>
      </c>
      <c r="F15" s="342">
        <f>K18</f>
        <v>24912</v>
      </c>
      <c r="G15" s="342">
        <v>0</v>
      </c>
      <c r="H15" s="1116"/>
      <c r="I15" s="1079" t="s">
        <v>562</v>
      </c>
      <c r="J15" s="1069">
        <v>50</v>
      </c>
      <c r="K15" s="1069">
        <f>J15*12</f>
        <v>600</v>
      </c>
      <c r="L15" s="390"/>
      <c r="M15" s="865"/>
      <c r="N15" s="390"/>
      <c r="O15" s="497"/>
    </row>
    <row r="16" spans="1:15" s="317" customFormat="1" ht="12.75">
      <c r="A16" s="312">
        <v>11</v>
      </c>
      <c r="B16" s="244"/>
      <c r="C16" s="469" t="s">
        <v>219</v>
      </c>
      <c r="D16" s="610" t="s">
        <v>407</v>
      </c>
      <c r="E16" s="342">
        <v>810</v>
      </c>
      <c r="F16" s="342">
        <v>810</v>
      </c>
      <c r="G16" s="342">
        <v>810</v>
      </c>
      <c r="H16" s="1116"/>
      <c r="I16" s="1080" t="s">
        <v>570</v>
      </c>
      <c r="J16" s="1081">
        <f>SUM(J12:J15)</f>
        <v>675</v>
      </c>
      <c r="K16" s="1081">
        <f>SUM(K12:K15)</f>
        <v>8100</v>
      </c>
      <c r="L16" s="390"/>
      <c r="M16" s="870"/>
      <c r="N16" s="390"/>
      <c r="O16" s="497"/>
    </row>
    <row r="17" spans="1:15" s="317" customFormat="1" ht="13.5" thickBot="1">
      <c r="A17" s="462">
        <v>12</v>
      </c>
      <c r="B17" s="470"/>
      <c r="C17" s="245" t="s">
        <v>219</v>
      </c>
      <c r="D17" s="1085" t="s">
        <v>240</v>
      </c>
      <c r="E17" s="351">
        <v>0</v>
      </c>
      <c r="F17" s="653">
        <f>9659.11+1902.77-890.45-565.25</f>
        <v>10106.18</v>
      </c>
      <c r="G17" s="653">
        <f>9659.11+1902.77-890.45-565.25</f>
        <v>10106.18</v>
      </c>
      <c r="H17" s="1115"/>
      <c r="I17" s="390"/>
      <c r="J17" s="865"/>
      <c r="K17" s="865"/>
      <c r="L17" s="390"/>
      <c r="M17" s="865"/>
      <c r="N17" s="390"/>
      <c r="O17" s="497"/>
    </row>
    <row r="18" spans="1:16" s="317" customFormat="1" ht="13.5" thickBot="1">
      <c r="A18" s="462">
        <v>13</v>
      </c>
      <c r="B18" s="1051"/>
      <c r="C18" s="1052"/>
      <c r="D18" s="1053" t="s">
        <v>183</v>
      </c>
      <c r="E18" s="488">
        <f>SUM(E19:E23)</f>
        <v>64252</v>
      </c>
      <c r="F18" s="488">
        <f>SUM(F19:F23)</f>
        <v>61006</v>
      </c>
      <c r="G18" s="488">
        <f>SUM(G19:G23)</f>
        <v>61006</v>
      </c>
      <c r="H18" s="1114"/>
      <c r="I18" s="1100" t="s">
        <v>561</v>
      </c>
      <c r="J18" s="1186">
        <v>2076</v>
      </c>
      <c r="K18" s="1186">
        <f>J18*12</f>
        <v>24912</v>
      </c>
      <c r="L18" s="783"/>
      <c r="M18" s="1031"/>
      <c r="N18" s="783"/>
      <c r="O18" s="1057"/>
      <c r="P18" s="657"/>
    </row>
    <row r="19" spans="1:15" s="317" customFormat="1" ht="12.75">
      <c r="A19" s="312">
        <v>14</v>
      </c>
      <c r="B19" s="427"/>
      <c r="C19" s="238" t="s">
        <v>219</v>
      </c>
      <c r="D19" s="610" t="s">
        <v>404</v>
      </c>
      <c r="E19" s="342">
        <v>24000</v>
      </c>
      <c r="F19" s="342">
        <v>25388</v>
      </c>
      <c r="G19" s="342">
        <v>25388</v>
      </c>
      <c r="H19" s="1116"/>
      <c r="I19" s="1100" t="s">
        <v>563</v>
      </c>
      <c r="J19" s="1187" t="s">
        <v>646</v>
      </c>
      <c r="K19" s="1188"/>
      <c r="L19" s="1189"/>
      <c r="M19" s="506"/>
      <c r="N19" s="497"/>
      <c r="O19" s="497"/>
    </row>
    <row r="20" spans="1:13" s="317" customFormat="1" ht="12.75">
      <c r="A20" s="462">
        <v>15</v>
      </c>
      <c r="B20" s="464"/>
      <c r="C20" s="241" t="s">
        <v>219</v>
      </c>
      <c r="D20" s="611" t="s">
        <v>406</v>
      </c>
      <c r="E20" s="342">
        <v>14200</v>
      </c>
      <c r="F20" s="342">
        <v>18799</v>
      </c>
      <c r="G20" s="342">
        <v>18799</v>
      </c>
      <c r="H20" s="1116"/>
      <c r="K20" s="497"/>
      <c r="L20" s="506"/>
      <c r="M20" s="506"/>
    </row>
    <row r="21" spans="1:13" s="317" customFormat="1" ht="12.75">
      <c r="A21" s="462">
        <v>16</v>
      </c>
      <c r="B21" s="244"/>
      <c r="C21" s="241" t="s">
        <v>219</v>
      </c>
      <c r="D21" s="611" t="s">
        <v>405</v>
      </c>
      <c r="E21" s="342">
        <f>2388*4</f>
        <v>9552</v>
      </c>
      <c r="F21" s="342">
        <v>11594</v>
      </c>
      <c r="G21" s="342">
        <v>11594</v>
      </c>
      <c r="H21" s="1116"/>
      <c r="K21" s="497"/>
      <c r="L21" s="506"/>
      <c r="M21" s="506"/>
    </row>
    <row r="22" spans="1:13" s="317" customFormat="1" ht="12.75">
      <c r="A22" s="471">
        <v>18</v>
      </c>
      <c r="B22" s="472"/>
      <c r="C22" s="473" t="s">
        <v>219</v>
      </c>
      <c r="D22" s="610" t="s">
        <v>407</v>
      </c>
      <c r="E22" s="342">
        <f>4125*4</f>
        <v>16500</v>
      </c>
      <c r="F22" s="342">
        <v>5225</v>
      </c>
      <c r="G22" s="342">
        <v>5225</v>
      </c>
      <c r="H22" s="1116"/>
      <c r="I22" s="1326" t="s">
        <v>564</v>
      </c>
      <c r="J22" s="1326"/>
      <c r="K22" s="1326"/>
      <c r="L22" s="506"/>
      <c r="M22" s="506"/>
    </row>
    <row r="23" spans="1:13" s="317" customFormat="1" ht="13.5" thickBot="1">
      <c r="A23" s="462">
        <v>19</v>
      </c>
      <c r="B23" s="474"/>
      <c r="C23" s="466" t="s">
        <v>219</v>
      </c>
      <c r="D23" s="1086" t="s">
        <v>239</v>
      </c>
      <c r="E23" s="220">
        <v>0</v>
      </c>
      <c r="F23" s="220">
        <v>0</v>
      </c>
      <c r="G23" s="220">
        <v>0</v>
      </c>
      <c r="H23" s="308"/>
      <c r="I23" s="440" t="s">
        <v>580</v>
      </c>
      <c r="J23" s="440" t="s">
        <v>599</v>
      </c>
      <c r="K23" s="440" t="s">
        <v>550</v>
      </c>
      <c r="L23" s="506"/>
      <c r="M23" s="506"/>
    </row>
    <row r="24" spans="1:13" s="317" customFormat="1" ht="13.5" thickBot="1">
      <c r="A24" s="462">
        <v>20</v>
      </c>
      <c r="B24" s="475"/>
      <c r="C24" s="1054" t="s">
        <v>219</v>
      </c>
      <c r="D24" s="1053" t="s">
        <v>127</v>
      </c>
      <c r="E24" s="1055">
        <v>800</v>
      </c>
      <c r="F24" s="1055">
        <v>800</v>
      </c>
      <c r="G24" s="1055">
        <v>800</v>
      </c>
      <c r="H24" s="1114"/>
      <c r="I24" s="1079" t="s">
        <v>558</v>
      </c>
      <c r="J24" s="1069">
        <v>2308</v>
      </c>
      <c r="K24" s="1069">
        <f>J24*11</f>
        <v>25388</v>
      </c>
      <c r="L24" s="497"/>
      <c r="M24" s="497"/>
    </row>
    <row r="25" spans="1:13" s="317" customFormat="1" ht="12.75">
      <c r="A25" s="462">
        <v>21</v>
      </c>
      <c r="B25" s="427"/>
      <c r="C25" s="355" t="s">
        <v>219</v>
      </c>
      <c r="D25" s="601" t="s">
        <v>325</v>
      </c>
      <c r="E25" s="339">
        <v>3000</v>
      </c>
      <c r="F25" s="339">
        <v>3000</v>
      </c>
      <c r="G25" s="339">
        <v>3000</v>
      </c>
      <c r="H25" s="308"/>
      <c r="I25" s="1079" t="s">
        <v>559</v>
      </c>
      <c r="J25" s="1069">
        <v>1709</v>
      </c>
      <c r="K25" s="1069">
        <f>J25*11</f>
        <v>18799</v>
      </c>
      <c r="L25" s="497"/>
      <c r="M25" s="497"/>
    </row>
    <row r="26" spans="1:11" s="317" customFormat="1" ht="12.75">
      <c r="A26" s="312">
        <v>22</v>
      </c>
      <c r="B26" s="199"/>
      <c r="C26" s="241" t="s">
        <v>219</v>
      </c>
      <c r="D26" s="603" t="s">
        <v>326</v>
      </c>
      <c r="E26" s="339">
        <v>3200</v>
      </c>
      <c r="F26" s="339">
        <v>3200</v>
      </c>
      <c r="G26" s="339">
        <v>3200</v>
      </c>
      <c r="H26" s="308"/>
      <c r="I26" s="1079" t="s">
        <v>560</v>
      </c>
      <c r="J26" s="1069">
        <v>1054</v>
      </c>
      <c r="K26" s="1069">
        <f>J26*11</f>
        <v>11594</v>
      </c>
    </row>
    <row r="27" spans="1:11" s="317" customFormat="1" ht="24.75">
      <c r="A27" s="462">
        <v>23</v>
      </c>
      <c r="B27" s="199"/>
      <c r="C27" s="238" t="s">
        <v>219</v>
      </c>
      <c r="D27" s="873" t="s">
        <v>327</v>
      </c>
      <c r="E27" s="339">
        <v>4000</v>
      </c>
      <c r="F27" s="339">
        <v>4000</v>
      </c>
      <c r="G27" s="339">
        <v>4000</v>
      </c>
      <c r="H27" s="308"/>
      <c r="I27" s="1079" t="s">
        <v>562</v>
      </c>
      <c r="J27" s="1069">
        <v>475</v>
      </c>
      <c r="K27" s="1069">
        <f>J27*11</f>
        <v>5225</v>
      </c>
    </row>
    <row r="28" spans="1:11" s="317" customFormat="1" ht="12.75">
      <c r="A28" s="312">
        <v>24</v>
      </c>
      <c r="B28" s="199"/>
      <c r="C28" s="238" t="s">
        <v>219</v>
      </c>
      <c r="D28" s="601" t="s">
        <v>280</v>
      </c>
      <c r="E28" s="339">
        <v>200</v>
      </c>
      <c r="F28" s="339">
        <v>200</v>
      </c>
      <c r="G28" s="339">
        <v>200</v>
      </c>
      <c r="H28" s="308"/>
      <c r="I28" s="1080" t="s">
        <v>570</v>
      </c>
      <c r="J28" s="1081">
        <f>SUM(J24:J27)</f>
        <v>5546</v>
      </c>
      <c r="K28" s="1081">
        <f>SUM(K24:K27)</f>
        <v>61006</v>
      </c>
    </row>
    <row r="29" spans="1:8" s="317" customFormat="1" ht="12.75">
      <c r="A29" s="462">
        <v>25</v>
      </c>
      <c r="B29" s="199"/>
      <c r="C29" s="238" t="s">
        <v>219</v>
      </c>
      <c r="D29" s="600" t="s">
        <v>158</v>
      </c>
      <c r="E29" s="339">
        <v>2000</v>
      </c>
      <c r="F29" s="339">
        <v>2000</v>
      </c>
      <c r="G29" s="339">
        <v>2000</v>
      </c>
      <c r="H29" s="308"/>
    </row>
    <row r="30" spans="1:8" s="317" customFormat="1" ht="12.75">
      <c r="A30" s="462">
        <v>26</v>
      </c>
      <c r="B30" s="199"/>
      <c r="C30" s="238" t="s">
        <v>219</v>
      </c>
      <c r="D30" s="600" t="s">
        <v>118</v>
      </c>
      <c r="E30" s="339">
        <v>2000</v>
      </c>
      <c r="F30" s="339">
        <v>3000</v>
      </c>
      <c r="G30" s="339">
        <v>3000</v>
      </c>
      <c r="H30" s="308"/>
    </row>
    <row r="31" spans="1:8" s="317" customFormat="1" ht="12.75">
      <c r="A31" s="312">
        <v>27</v>
      </c>
      <c r="B31" s="199"/>
      <c r="C31" s="241" t="s">
        <v>219</v>
      </c>
      <c r="D31" s="602" t="s">
        <v>119</v>
      </c>
      <c r="E31" s="339">
        <v>1000</v>
      </c>
      <c r="F31" s="339">
        <v>1000</v>
      </c>
      <c r="G31" s="339">
        <v>1000</v>
      </c>
      <c r="H31" s="308"/>
    </row>
    <row r="32" spans="1:8" s="317" customFormat="1" ht="12.75">
      <c r="A32" s="462">
        <v>28</v>
      </c>
      <c r="B32" s="476"/>
      <c r="C32" s="241" t="s">
        <v>219</v>
      </c>
      <c r="D32" s="604" t="s">
        <v>281</v>
      </c>
      <c r="E32" s="339">
        <v>600</v>
      </c>
      <c r="F32" s="339">
        <v>600</v>
      </c>
      <c r="G32" s="339">
        <v>600</v>
      </c>
      <c r="H32" s="308"/>
    </row>
    <row r="33" spans="1:8" s="317" customFormat="1" ht="12.75">
      <c r="A33" s="462">
        <v>29</v>
      </c>
      <c r="B33" s="406"/>
      <c r="C33" s="311" t="s">
        <v>219</v>
      </c>
      <c r="D33" s="613" t="s">
        <v>323</v>
      </c>
      <c r="E33" s="339">
        <v>4000</v>
      </c>
      <c r="F33" s="339">
        <v>4000</v>
      </c>
      <c r="G33" s="339">
        <v>4000</v>
      </c>
      <c r="H33" s="308"/>
    </row>
    <row r="34" spans="1:8" s="317" customFormat="1" ht="12.75">
      <c r="A34" s="312">
        <v>30</v>
      </c>
      <c r="B34" s="406"/>
      <c r="C34" s="311" t="s">
        <v>219</v>
      </c>
      <c r="D34" s="613" t="s">
        <v>324</v>
      </c>
      <c r="E34" s="339">
        <v>2900</v>
      </c>
      <c r="F34" s="339">
        <v>2900</v>
      </c>
      <c r="G34" s="339">
        <v>2900</v>
      </c>
      <c r="H34" s="308"/>
    </row>
    <row r="35" spans="1:8" s="317" customFormat="1" ht="12.75">
      <c r="A35" s="462">
        <v>31</v>
      </c>
      <c r="B35" s="406"/>
      <c r="C35" s="311" t="s">
        <v>219</v>
      </c>
      <c r="D35" s="614" t="s">
        <v>242</v>
      </c>
      <c r="E35" s="339">
        <v>1000</v>
      </c>
      <c r="F35" s="339">
        <v>1000</v>
      </c>
      <c r="G35" s="339">
        <v>1000</v>
      </c>
      <c r="H35" s="308"/>
    </row>
    <row r="36" spans="1:8" s="317" customFormat="1" ht="12.75">
      <c r="A36" s="362" t="s">
        <v>576</v>
      </c>
      <c r="B36" s="406"/>
      <c r="C36" s="311" t="s">
        <v>233</v>
      </c>
      <c r="D36" s="614" t="s">
        <v>241</v>
      </c>
      <c r="E36" s="339">
        <f>E35*0.3495</f>
        <v>349.5</v>
      </c>
      <c r="F36" s="339">
        <f>F35*0.3495</f>
        <v>349.5</v>
      </c>
      <c r="G36" s="339">
        <f>G35*0.3495</f>
        <v>349.5</v>
      </c>
      <c r="H36" s="308"/>
    </row>
    <row r="37" spans="1:8" s="317" customFormat="1" ht="12.75">
      <c r="A37" s="462">
        <v>33</v>
      </c>
      <c r="B37" s="406"/>
      <c r="C37" s="311" t="s">
        <v>219</v>
      </c>
      <c r="D37" s="614" t="s">
        <v>120</v>
      </c>
      <c r="E37" s="339">
        <v>100</v>
      </c>
      <c r="F37" s="339">
        <v>100</v>
      </c>
      <c r="G37" s="339">
        <v>100</v>
      </c>
      <c r="H37" s="308"/>
    </row>
    <row r="38" spans="1:8" s="317" customFormat="1" ht="24.75">
      <c r="A38" s="312">
        <v>34</v>
      </c>
      <c r="B38" s="406"/>
      <c r="C38" s="311" t="s">
        <v>219</v>
      </c>
      <c r="D38" s="872" t="s">
        <v>575</v>
      </c>
      <c r="E38" s="339">
        <v>12000</v>
      </c>
      <c r="F38" s="339">
        <v>12000</v>
      </c>
      <c r="G38" s="339">
        <v>12000</v>
      </c>
      <c r="H38" s="308"/>
    </row>
    <row r="39" spans="1:8" s="317" customFormat="1" ht="19.5">
      <c r="A39" s="312">
        <v>35</v>
      </c>
      <c r="B39" s="406"/>
      <c r="C39" s="473" t="s">
        <v>219</v>
      </c>
      <c r="D39" s="1050" t="s">
        <v>590</v>
      </c>
      <c r="E39" s="339">
        <v>0</v>
      </c>
      <c r="F39" s="339">
        <f>4000+600+2500+1000</f>
        <v>8100</v>
      </c>
      <c r="G39" s="339">
        <f>4000+600+2500+1000</f>
        <v>8100</v>
      </c>
      <c r="H39" s="308"/>
    </row>
    <row r="40" spans="1:8" s="317" customFormat="1" ht="12.75">
      <c r="A40" s="312">
        <v>36</v>
      </c>
      <c r="B40" s="406"/>
      <c r="C40" s="1049" t="s">
        <v>573</v>
      </c>
      <c r="D40" s="1050" t="s">
        <v>271</v>
      </c>
      <c r="E40" s="339">
        <v>0</v>
      </c>
      <c r="F40" s="339">
        <v>812.5</v>
      </c>
      <c r="G40" s="339">
        <v>812.5</v>
      </c>
      <c r="H40" s="308"/>
    </row>
    <row r="41" spans="1:8" s="317" customFormat="1" ht="12.75">
      <c r="A41" s="489">
        <v>37</v>
      </c>
      <c r="B41" s="406"/>
      <c r="C41" s="311" t="s">
        <v>219</v>
      </c>
      <c r="D41" s="613" t="s">
        <v>591</v>
      </c>
      <c r="E41" s="278">
        <v>0</v>
      </c>
      <c r="F41" s="278">
        <v>727.82</v>
      </c>
      <c r="G41" s="278">
        <v>727.82</v>
      </c>
      <c r="H41" s="308"/>
    </row>
    <row r="42" spans="1:8" s="317" customFormat="1" ht="12.75">
      <c r="A42" s="312">
        <v>38</v>
      </c>
      <c r="B42" s="233" t="s">
        <v>208</v>
      </c>
      <c r="C42" s="477" t="s">
        <v>2</v>
      </c>
      <c r="D42" s="615"/>
      <c r="E42" s="343">
        <f>E43</f>
        <v>1600</v>
      </c>
      <c r="F42" s="343">
        <f>F43</f>
        <v>1600</v>
      </c>
      <c r="G42" s="343">
        <f>G43</f>
        <v>1600</v>
      </c>
      <c r="H42" s="309"/>
    </row>
    <row r="43" spans="1:8" s="317" customFormat="1" ht="12.75">
      <c r="A43" s="462">
        <v>39</v>
      </c>
      <c r="B43" s="406"/>
      <c r="C43" s="311" t="s">
        <v>238</v>
      </c>
      <c r="D43" s="613" t="s">
        <v>329</v>
      </c>
      <c r="E43" s="278">
        <v>1600</v>
      </c>
      <c r="F43" s="278">
        <v>1600</v>
      </c>
      <c r="G43" s="278">
        <v>1600</v>
      </c>
      <c r="H43" s="308"/>
    </row>
    <row r="44" spans="1:8" s="317" customFormat="1" ht="12.75">
      <c r="A44" s="462">
        <v>40</v>
      </c>
      <c r="B44" s="236" t="s">
        <v>82</v>
      </c>
      <c r="C44" s="463" t="s">
        <v>1</v>
      </c>
      <c r="D44" s="616"/>
      <c r="E44" s="341">
        <f>E45</f>
        <v>1600</v>
      </c>
      <c r="F44" s="341">
        <f>F45</f>
        <v>1600</v>
      </c>
      <c r="G44" s="341">
        <f>G45</f>
        <v>1600</v>
      </c>
      <c r="H44" s="533"/>
    </row>
    <row r="45" spans="1:8" s="317" customFormat="1" ht="13.5" thickBot="1">
      <c r="A45" s="478">
        <v>41</v>
      </c>
      <c r="B45" s="237"/>
      <c r="C45" s="206" t="s">
        <v>219</v>
      </c>
      <c r="D45" s="617" t="s">
        <v>330</v>
      </c>
      <c r="E45" s="344">
        <v>1600</v>
      </c>
      <c r="F45" s="344">
        <v>1600</v>
      </c>
      <c r="G45" s="344">
        <v>1600</v>
      </c>
      <c r="H45" s="308"/>
    </row>
    <row r="46" spans="1:4" ht="15" customHeight="1">
      <c r="A46" s="16"/>
      <c r="B46" s="34"/>
      <c r="D46" s="23"/>
    </row>
    <row r="47" spans="2:8" s="39" customFormat="1" ht="9.75">
      <c r="B47" s="32"/>
      <c r="D47" s="90"/>
      <c r="H47" s="99"/>
    </row>
    <row r="48" spans="1:8" s="39" customFormat="1" ht="9.75">
      <c r="A48" s="32"/>
      <c r="B48" s="82"/>
      <c r="H48" s="99"/>
    </row>
    <row r="49" spans="1:8" s="39" customFormat="1" ht="15" thickBot="1">
      <c r="A49" s="16"/>
      <c r="B49" s="103" t="s">
        <v>269</v>
      </c>
      <c r="C49"/>
      <c r="D49"/>
      <c r="E49"/>
      <c r="F49"/>
      <c r="G49"/>
      <c r="H49" s="33"/>
    </row>
    <row r="50" spans="1:8" s="39" customFormat="1" ht="15">
      <c r="A50" s="1280" t="s">
        <v>9</v>
      </c>
      <c r="B50" s="1281"/>
      <c r="C50" s="1281"/>
      <c r="D50" s="1284"/>
      <c r="E50" s="335" t="s">
        <v>12</v>
      </c>
      <c r="F50" s="320" t="s">
        <v>12</v>
      </c>
      <c r="G50" s="1107" t="s">
        <v>12</v>
      </c>
      <c r="H50" s="1117"/>
    </row>
    <row r="51" spans="1:8" s="39" customFormat="1" ht="10.5">
      <c r="A51" s="70"/>
      <c r="B51" s="1308"/>
      <c r="C51" s="1309"/>
      <c r="D51" s="1310"/>
      <c r="E51" s="336" t="s">
        <v>540</v>
      </c>
      <c r="F51" s="534" t="s">
        <v>541</v>
      </c>
      <c r="G51" s="1108" t="s">
        <v>626</v>
      </c>
      <c r="H51" s="1118"/>
    </row>
    <row r="52" spans="1:8" s="39" customFormat="1" ht="15.75">
      <c r="A52" s="1271" t="s">
        <v>468</v>
      </c>
      <c r="B52" s="1273" t="s">
        <v>469</v>
      </c>
      <c r="C52" s="1273" t="s">
        <v>470</v>
      </c>
      <c r="D52" s="1275" t="s">
        <v>5</v>
      </c>
      <c r="E52" s="337">
        <v>2023</v>
      </c>
      <c r="F52" s="321" t="s">
        <v>337</v>
      </c>
      <c r="G52" s="1104" t="s">
        <v>337</v>
      </c>
      <c r="H52" s="1119"/>
    </row>
    <row r="53" spans="1:8" s="39" customFormat="1" ht="12" thickBot="1">
      <c r="A53" s="1272"/>
      <c r="B53" s="1274"/>
      <c r="C53" s="1274"/>
      <c r="D53" s="1276"/>
      <c r="E53" s="338" t="s">
        <v>214</v>
      </c>
      <c r="F53" s="322" t="s">
        <v>214</v>
      </c>
      <c r="G53" s="1106" t="s">
        <v>214</v>
      </c>
      <c r="H53" s="1120"/>
    </row>
    <row r="54" spans="1:8" s="480" customFormat="1" ht="11.25" thickBot="1" thickTop="1">
      <c r="A54" s="195">
        <v>1</v>
      </c>
      <c r="B54" s="72" t="s">
        <v>121</v>
      </c>
      <c r="C54" s="73"/>
      <c r="D54" s="365"/>
      <c r="E54" s="479">
        <f>E55+E58+E61</f>
        <v>0</v>
      </c>
      <c r="F54" s="479">
        <f>F55+F58+F61</f>
        <v>0</v>
      </c>
      <c r="G54" s="479">
        <f>G55+G58+G61</f>
        <v>0</v>
      </c>
      <c r="H54" s="532"/>
    </row>
    <row r="55" spans="1:8" s="480" customFormat="1" ht="10.5" thickTop="1">
      <c r="A55" s="196">
        <v>2</v>
      </c>
      <c r="B55" s="201">
        <v>1</v>
      </c>
      <c r="C55" s="231" t="s">
        <v>98</v>
      </c>
      <c r="D55" s="366"/>
      <c r="E55" s="481">
        <f aca="true" t="shared" si="0" ref="E55:G56">E56</f>
        <v>0</v>
      </c>
      <c r="F55" s="481">
        <f t="shared" si="0"/>
        <v>0</v>
      </c>
      <c r="G55" s="481">
        <f t="shared" si="0"/>
        <v>0</v>
      </c>
      <c r="H55" s="533"/>
    </row>
    <row r="56" spans="1:8" s="480" customFormat="1" ht="9.75">
      <c r="A56" s="196">
        <v>3</v>
      </c>
      <c r="B56" s="198" t="s">
        <v>191</v>
      </c>
      <c r="C56" s="463" t="s">
        <v>270</v>
      </c>
      <c r="D56" s="482"/>
      <c r="E56" s="483">
        <f t="shared" si="0"/>
        <v>0</v>
      </c>
      <c r="F56" s="483">
        <f t="shared" si="0"/>
        <v>0</v>
      </c>
      <c r="G56" s="483">
        <f t="shared" si="0"/>
        <v>0</v>
      </c>
      <c r="H56" s="309"/>
    </row>
    <row r="57" spans="1:8" s="480" customFormat="1" ht="10.5" thickBot="1">
      <c r="A57" s="484" t="s">
        <v>7</v>
      </c>
      <c r="B57" s="485"/>
      <c r="C57" s="446" t="s">
        <v>223</v>
      </c>
      <c r="D57" s="486" t="s">
        <v>574</v>
      </c>
      <c r="E57" s="487">
        <v>0</v>
      </c>
      <c r="F57" s="487">
        <v>0</v>
      </c>
      <c r="G57" s="487">
        <v>0</v>
      </c>
      <c r="H57" s="308"/>
    </row>
    <row r="58" spans="1:8" s="39" customFormat="1" ht="9.75">
      <c r="A58" s="32"/>
      <c r="B58" s="82"/>
      <c r="H58" s="99"/>
    </row>
    <row r="59" spans="1:8" s="39" customFormat="1" ht="9.75">
      <c r="A59" s="32"/>
      <c r="B59" s="82"/>
      <c r="H59" s="99"/>
    </row>
    <row r="60" spans="1:8" s="39" customFormat="1" ht="9.75">
      <c r="A60" s="32"/>
      <c r="B60" s="82"/>
      <c r="H60" s="99"/>
    </row>
    <row r="61" spans="1:8" s="39" customFormat="1" ht="9.75">
      <c r="A61" s="32"/>
      <c r="B61" s="88"/>
      <c r="D61" s="390" t="s">
        <v>465</v>
      </c>
      <c r="H61" s="99"/>
    </row>
    <row r="62" spans="1:8" s="39" customFormat="1" ht="9.75">
      <c r="A62" s="32"/>
      <c r="B62" s="82"/>
      <c r="D62" s="779" t="s">
        <v>669</v>
      </c>
      <c r="H62" s="99"/>
    </row>
    <row r="63" spans="1:8" s="39" customFormat="1" ht="9.75">
      <c r="A63" s="32"/>
      <c r="B63" s="82"/>
      <c r="H63" s="99"/>
    </row>
    <row r="64" spans="1:8" s="39" customFormat="1" ht="9.75">
      <c r="A64" s="32"/>
      <c r="B64" s="82"/>
      <c r="H64" s="99"/>
    </row>
    <row r="65" spans="1:8" s="39" customFormat="1" ht="9.75">
      <c r="A65" s="32"/>
      <c r="B65" s="82"/>
      <c r="H65" s="99"/>
    </row>
    <row r="66" spans="1:8" s="39" customFormat="1" ht="9.75">
      <c r="A66" s="32"/>
      <c r="B66" s="82"/>
      <c r="H66" s="99"/>
    </row>
    <row r="67" spans="4:8" s="39" customFormat="1" ht="9.75">
      <c r="D67" s="82"/>
      <c r="H67" s="99"/>
    </row>
    <row r="68" s="39" customFormat="1" ht="9.75">
      <c r="H68" s="99"/>
    </row>
    <row r="69" s="39" customFormat="1" ht="9.75">
      <c r="H69" s="99"/>
    </row>
    <row r="70" s="39" customFormat="1" ht="9.75">
      <c r="H70" s="99"/>
    </row>
  </sheetData>
  <sheetProtection/>
  <mergeCells count="14">
    <mergeCell ref="I22:K22"/>
    <mergeCell ref="A52:A53"/>
    <mergeCell ref="B52:B53"/>
    <mergeCell ref="C52:C53"/>
    <mergeCell ref="D52:D53"/>
    <mergeCell ref="I10:K10"/>
    <mergeCell ref="A2:D2"/>
    <mergeCell ref="B3:D3"/>
    <mergeCell ref="A50:D50"/>
    <mergeCell ref="B51:D51"/>
    <mergeCell ref="A4:A5"/>
    <mergeCell ref="B4:B5"/>
    <mergeCell ref="C4:C5"/>
    <mergeCell ref="D4:D5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IT75"/>
  <sheetViews>
    <sheetView zoomScale="140" zoomScaleNormal="140" zoomScalePageLayoutView="0" workbookViewId="0" topLeftCell="A1">
      <pane ySplit="4" topLeftCell="A50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2.7109375" style="0" customWidth="1"/>
    <col min="2" max="2" width="32.00390625" style="0" customWidth="1"/>
    <col min="3" max="4" width="9.140625" style="0" bestFit="1" customWidth="1"/>
    <col min="6" max="6" width="11.7109375" style="0" bestFit="1" customWidth="1"/>
    <col min="7" max="7" width="10.57421875" style="0" bestFit="1" customWidth="1"/>
    <col min="8" max="8" width="29.8515625" style="0" customWidth="1"/>
    <col min="9" max="9" width="10.00390625" style="0" customWidth="1"/>
    <col min="10" max="10" width="10.00390625" style="0" bestFit="1" customWidth="1"/>
    <col min="11" max="11" width="10.57421875" style="0" bestFit="1" customWidth="1"/>
  </cols>
  <sheetData>
    <row r="1" spans="1:5" ht="12.75">
      <c r="A1" s="1327" t="s">
        <v>243</v>
      </c>
      <c r="B1" s="1328"/>
      <c r="C1" s="335" t="s">
        <v>12</v>
      </c>
      <c r="D1" s="320" t="s">
        <v>12</v>
      </c>
      <c r="E1" s="1107" t="s">
        <v>12</v>
      </c>
    </row>
    <row r="2" spans="1:5" ht="12.75">
      <c r="A2" s="1329"/>
      <c r="B2" s="1330"/>
      <c r="C2" s="336" t="s">
        <v>540</v>
      </c>
      <c r="D2" s="534" t="s">
        <v>541</v>
      </c>
      <c r="E2" s="1108" t="s">
        <v>626</v>
      </c>
    </row>
    <row r="3" spans="1:5" ht="15.75">
      <c r="A3" s="1329"/>
      <c r="B3" s="1330"/>
      <c r="C3" s="337">
        <v>2023</v>
      </c>
      <c r="D3" s="321" t="s">
        <v>337</v>
      </c>
      <c r="E3" s="1104" t="s">
        <v>337</v>
      </c>
    </row>
    <row r="4" spans="1:5" ht="13.5" thickBot="1">
      <c r="A4" s="1331"/>
      <c r="B4" s="1332"/>
      <c r="C4" s="338" t="s">
        <v>214</v>
      </c>
      <c r="D4" s="322" t="s">
        <v>214</v>
      </c>
      <c r="E4" s="1106" t="s">
        <v>214</v>
      </c>
    </row>
    <row r="5" spans="1:5" s="317" customFormat="1" ht="13.5" thickTop="1">
      <c r="A5" s="525"/>
      <c r="B5" s="730" t="s">
        <v>253</v>
      </c>
      <c r="C5" s="737">
        <f>'BP'!G105</f>
        <v>1916213.82</v>
      </c>
      <c r="D5" s="737">
        <f>'BP'!H105</f>
        <v>2114690.42</v>
      </c>
      <c r="E5" s="737">
        <f>'BP'!I105</f>
        <v>2149865.21</v>
      </c>
    </row>
    <row r="6" spans="1:5" s="317" customFormat="1" ht="12.75">
      <c r="A6" s="525"/>
      <c r="B6" s="871" t="s">
        <v>322</v>
      </c>
      <c r="C6" s="738">
        <f>'BP'!G91</f>
        <v>140852</v>
      </c>
      <c r="D6" s="738">
        <f>'BP'!H91</f>
        <v>140852</v>
      </c>
      <c r="E6" s="738">
        <f>'BP'!I91</f>
        <v>140852</v>
      </c>
    </row>
    <row r="7" spans="1:11" s="317" customFormat="1" ht="12.75">
      <c r="A7" s="526"/>
      <c r="B7" s="729" t="s">
        <v>62</v>
      </c>
      <c r="C7" s="739">
        <f>C9+C10+C11+C12+C13+C14+C15+C16+C17+C18+C19</f>
        <v>1901470.0465</v>
      </c>
      <c r="D7" s="739">
        <f>D9+D10+D11+D12+D13+D14+D15+D16+D17+D18+D19</f>
        <v>2058862.28629</v>
      </c>
      <c r="E7" s="739">
        <f>E9+E10+E11+E12+E13+E14+E15+E16+E17+E18+E19</f>
        <v>2064156.28629</v>
      </c>
      <c r="H7" s="760" t="s">
        <v>9</v>
      </c>
      <c r="I7" s="760"/>
      <c r="J7" s="33"/>
      <c r="K7"/>
    </row>
    <row r="8" spans="1:11" s="317" customFormat="1" ht="12.75">
      <c r="A8" s="526"/>
      <c r="B8" s="514" t="s">
        <v>65</v>
      </c>
      <c r="C8" s="740"/>
      <c r="D8" s="741"/>
      <c r="E8" s="741"/>
      <c r="F8" s="450"/>
      <c r="G8" s="433"/>
      <c r="H8" s="761" t="s">
        <v>412</v>
      </c>
      <c r="I8" s="762">
        <f>SUM(I9:I13)</f>
        <v>78880</v>
      </c>
      <c r="J8" s="783" t="s">
        <v>662</v>
      </c>
      <c r="K8"/>
    </row>
    <row r="9" spans="1:11" s="317" customFormat="1" ht="12.75">
      <c r="A9" s="526"/>
      <c r="B9" s="725" t="s">
        <v>147</v>
      </c>
      <c r="C9" s="743">
        <f>VP1!E6</f>
        <v>5649</v>
      </c>
      <c r="D9" s="743">
        <f>VP1!F6</f>
        <v>5649</v>
      </c>
      <c r="E9" s="743">
        <f>VP1!G6</f>
        <v>8808</v>
      </c>
      <c r="F9" s="450"/>
      <c r="G9" s="433"/>
      <c r="H9" s="763" t="s">
        <v>496</v>
      </c>
      <c r="I9" s="764">
        <v>25000</v>
      </c>
      <c r="J9" s="33"/>
      <c r="K9"/>
    </row>
    <row r="10" spans="1:11" s="317" customFormat="1" ht="12.75">
      <c r="A10" s="526"/>
      <c r="B10" s="726" t="s">
        <v>148</v>
      </c>
      <c r="C10" s="744">
        <f>VP2!E6</f>
        <v>25900</v>
      </c>
      <c r="D10" s="744">
        <f>VP2!F6</f>
        <v>28100</v>
      </c>
      <c r="E10" s="744">
        <f>VP2!G6</f>
        <v>31600</v>
      </c>
      <c r="G10" s="433"/>
      <c r="H10" s="763" t="s">
        <v>614</v>
      </c>
      <c r="I10" s="764">
        <v>20000</v>
      </c>
      <c r="J10" s="781"/>
      <c r="K10"/>
    </row>
    <row r="11" spans="1:11" s="317" customFormat="1" ht="12.75">
      <c r="A11" s="526"/>
      <c r="B11" s="726" t="s">
        <v>149</v>
      </c>
      <c r="C11" s="744">
        <f>VP3!E6</f>
        <v>7624.9974999999995</v>
      </c>
      <c r="D11" s="744">
        <f>VP3!F6</f>
        <v>8635.45129</v>
      </c>
      <c r="E11" s="744">
        <f>VP3!G6</f>
        <v>18135.45129</v>
      </c>
      <c r="G11" s="433"/>
      <c r="H11" s="763" t="s">
        <v>498</v>
      </c>
      <c r="I11" s="764">
        <v>0</v>
      </c>
      <c r="J11" s="33"/>
      <c r="K11"/>
    </row>
    <row r="12" spans="1:11" s="317" customFormat="1" ht="12.75">
      <c r="A12" s="526"/>
      <c r="B12" s="726" t="s">
        <v>150</v>
      </c>
      <c r="C12" s="622">
        <f>VP4!E6</f>
        <v>22381.69</v>
      </c>
      <c r="D12" s="622">
        <f>VP4!F6</f>
        <v>23192.69</v>
      </c>
      <c r="E12" s="622">
        <f>VP4!G6</f>
        <v>22942.69</v>
      </c>
      <c r="G12" s="433"/>
      <c r="H12" s="763" t="s">
        <v>613</v>
      </c>
      <c r="I12" s="764">
        <v>33880</v>
      </c>
      <c r="J12" s="33"/>
      <c r="K12"/>
    </row>
    <row r="13" spans="1:11" s="317" customFormat="1" ht="12.75">
      <c r="A13" s="526"/>
      <c r="B13" s="726" t="s">
        <v>151</v>
      </c>
      <c r="C13" s="622">
        <f>VP5!E6</f>
        <v>197985</v>
      </c>
      <c r="D13" s="622">
        <f>VP5!F6</f>
        <v>242854</v>
      </c>
      <c r="E13" s="622">
        <f>VP5!G6</f>
        <v>249222.7</v>
      </c>
      <c r="G13" s="433"/>
      <c r="H13" s="1191"/>
      <c r="I13" s="1192"/>
      <c r="J13" s="33"/>
      <c r="K13"/>
    </row>
    <row r="14" spans="1:11" s="317" customFormat="1" ht="12.75">
      <c r="A14" s="526"/>
      <c r="B14" s="727" t="s">
        <v>146</v>
      </c>
      <c r="C14" s="745">
        <f>VP6!E6</f>
        <v>2889</v>
      </c>
      <c r="D14" s="745">
        <f>VP6!F6</f>
        <v>2891.41</v>
      </c>
      <c r="E14" s="745">
        <f>VP6!G6</f>
        <v>5891.41</v>
      </c>
      <c r="G14" s="433"/>
      <c r="I14" s="765"/>
      <c r="J14" s="33"/>
      <c r="K14"/>
    </row>
    <row r="15" spans="1:11" s="317" customFormat="1" ht="12.75">
      <c r="A15" s="526"/>
      <c r="B15" s="727" t="s">
        <v>152</v>
      </c>
      <c r="C15" s="745">
        <f>VP7!E6</f>
        <v>1143518</v>
      </c>
      <c r="D15" s="745">
        <f>VP7!F6</f>
        <v>1196228.876</v>
      </c>
      <c r="E15" s="745">
        <f>VP7!G6</f>
        <v>1197141.676</v>
      </c>
      <c r="G15" s="433"/>
      <c r="H15" s="761" t="s">
        <v>413</v>
      </c>
      <c r="I15" s="762">
        <f>SUM(I16:I18)</f>
        <v>0</v>
      </c>
      <c r="J15" s="783" t="s">
        <v>502</v>
      </c>
      <c r="K15"/>
    </row>
    <row r="16" spans="1:11" s="317" customFormat="1" ht="12.75">
      <c r="A16" s="526"/>
      <c r="B16" s="726" t="s">
        <v>153</v>
      </c>
      <c r="C16" s="622">
        <f>VP8!E6</f>
        <v>49134</v>
      </c>
      <c r="D16" s="622">
        <f>VP8!F6</f>
        <v>52300</v>
      </c>
      <c r="E16" s="622">
        <f>VP8!G6</f>
        <v>53800</v>
      </c>
      <c r="G16" s="433"/>
      <c r="H16" s="763" t="s">
        <v>501</v>
      </c>
      <c r="I16" s="764">
        <v>0</v>
      </c>
      <c r="J16" s="781"/>
      <c r="K16"/>
    </row>
    <row r="17" spans="1:11" s="317" customFormat="1" ht="12.75">
      <c r="A17" s="526"/>
      <c r="B17" s="727" t="s">
        <v>154</v>
      </c>
      <c r="C17" s="745">
        <f>VP9!E6</f>
        <v>168434.359</v>
      </c>
      <c r="D17" s="745">
        <f>VP9!F6</f>
        <v>174509.359</v>
      </c>
      <c r="E17" s="745">
        <f>VP9!G6</f>
        <v>173289.859</v>
      </c>
      <c r="G17" s="433"/>
      <c r="H17" s="763" t="s">
        <v>499</v>
      </c>
      <c r="I17" s="764">
        <v>0</v>
      </c>
      <c r="J17" s="781"/>
      <c r="K17"/>
    </row>
    <row r="18" spans="1:11" s="317" customFormat="1" ht="12.75">
      <c r="A18" s="526"/>
      <c r="B18" s="726" t="s">
        <v>155</v>
      </c>
      <c r="C18" s="622">
        <f>VP10!E6</f>
        <v>8500</v>
      </c>
      <c r="D18" s="622">
        <f>VP10!F6</f>
        <v>13685</v>
      </c>
      <c r="E18" s="622">
        <f>VP10!G6</f>
        <v>20119</v>
      </c>
      <c r="G18" s="433"/>
      <c r="H18" s="1191"/>
      <c r="I18" s="1192"/>
      <c r="J18" s="781"/>
      <c r="K18"/>
    </row>
    <row r="19" spans="1:11" s="317" customFormat="1" ht="13.5" thickBot="1">
      <c r="A19" s="527"/>
      <c r="B19" s="728" t="s">
        <v>156</v>
      </c>
      <c r="C19" s="746">
        <f>VP11!E6</f>
        <v>269454</v>
      </c>
      <c r="D19" s="746">
        <f>VP11!F6</f>
        <v>310816.5</v>
      </c>
      <c r="E19" s="746">
        <f>VP11!G6</f>
        <v>283205.5</v>
      </c>
      <c r="F19" s="450"/>
      <c r="G19" s="433"/>
      <c r="I19" s="765"/>
      <c r="J19" s="33"/>
      <c r="K19"/>
    </row>
    <row r="20" spans="1:11" s="317" customFormat="1" ht="13.5" thickBot="1">
      <c r="A20" s="528"/>
      <c r="B20" s="515" t="s">
        <v>291</v>
      </c>
      <c r="C20" s="747">
        <f>C5-C7</f>
        <v>14743.773500000127</v>
      </c>
      <c r="D20" s="747">
        <f>D5-D7</f>
        <v>55828.133709999966</v>
      </c>
      <c r="E20" s="747">
        <f>E5-E7</f>
        <v>85708.92371</v>
      </c>
      <c r="G20" s="433"/>
      <c r="H20" s="866"/>
      <c r="I20" s="867"/>
      <c r="J20" s="36"/>
      <c r="K20" s="36"/>
    </row>
    <row r="21" spans="1:11" s="317" customFormat="1" ht="12.75">
      <c r="A21" s="525"/>
      <c r="B21" s="730" t="s">
        <v>63</v>
      </c>
      <c r="C21" s="737">
        <f>KP!F19</f>
        <v>5892646.59</v>
      </c>
      <c r="D21" s="737">
        <f>KP!G19</f>
        <v>2947646.59</v>
      </c>
      <c r="E21" s="737">
        <f>KP!H19</f>
        <v>2474423.03</v>
      </c>
      <c r="H21" s="1033" t="s">
        <v>529</v>
      </c>
      <c r="I21" s="1034">
        <f>SUM(I22:I23)</f>
        <v>175000</v>
      </c>
      <c r="J21" s="36"/>
      <c r="K21" s="36"/>
    </row>
    <row r="22" spans="1:11" s="317" customFormat="1" ht="12.75">
      <c r="A22" s="526"/>
      <c r="B22" s="729" t="s">
        <v>64</v>
      </c>
      <c r="C22" s="739">
        <f>SUM(C24:C34)</f>
        <v>6115434.170000001</v>
      </c>
      <c r="D22" s="739">
        <f>SUM(D24:D34)</f>
        <v>3099534.17</v>
      </c>
      <c r="E22" s="739">
        <f>SUM(E24:E34)</f>
        <v>2652165.04</v>
      </c>
      <c r="H22" s="1035" t="s">
        <v>497</v>
      </c>
      <c r="I22" s="1036">
        <v>175000</v>
      </c>
      <c r="J22" s="36"/>
      <c r="K22" s="36"/>
    </row>
    <row r="23" spans="1:5" s="317" customFormat="1" ht="12.75">
      <c r="A23" s="526"/>
      <c r="B23" s="514" t="s">
        <v>65</v>
      </c>
      <c r="C23" s="748"/>
      <c r="D23" s="749"/>
      <c r="E23" s="749"/>
    </row>
    <row r="24" spans="1:5" s="317" customFormat="1" ht="12.75">
      <c r="A24" s="526"/>
      <c r="B24" s="725" t="s">
        <v>147</v>
      </c>
      <c r="C24" s="743">
        <v>0</v>
      </c>
      <c r="D24" s="743">
        <v>0</v>
      </c>
      <c r="E24" s="743">
        <v>0</v>
      </c>
    </row>
    <row r="25" spans="1:5" s="317" customFormat="1" ht="12.75">
      <c r="A25" s="526"/>
      <c r="B25" s="726" t="s">
        <v>148</v>
      </c>
      <c r="C25" s="622">
        <f>VP2!E63</f>
        <v>6115434.170000001</v>
      </c>
      <c r="D25" s="622">
        <f>VP2!F63</f>
        <v>3099534.17</v>
      </c>
      <c r="E25" s="622">
        <f>VP2!G63</f>
        <v>2628320.04</v>
      </c>
    </row>
    <row r="26" spans="1:5" s="317" customFormat="1" ht="12.75">
      <c r="A26" s="526"/>
      <c r="B26" s="726" t="s">
        <v>149</v>
      </c>
      <c r="C26" s="622">
        <f>VP3!E36</f>
        <v>0</v>
      </c>
      <c r="D26" s="622">
        <f>VP3!F36</f>
        <v>0</v>
      </c>
      <c r="E26" s="622">
        <f>VP3!G36</f>
        <v>2400</v>
      </c>
    </row>
    <row r="27" spans="1:5" s="317" customFormat="1" ht="12.75">
      <c r="A27" s="526"/>
      <c r="B27" s="726" t="s">
        <v>150</v>
      </c>
      <c r="C27" s="622">
        <f>VP4!E47</f>
        <v>0</v>
      </c>
      <c r="D27" s="622">
        <f>VP4!F47</f>
        <v>0</v>
      </c>
      <c r="E27" s="622">
        <f>VP4!G47</f>
        <v>0</v>
      </c>
    </row>
    <row r="28" spans="1:5" s="317" customFormat="1" ht="12.75">
      <c r="A28" s="526"/>
      <c r="B28" s="726" t="s">
        <v>151</v>
      </c>
      <c r="C28" s="622">
        <f>VP5!E39</f>
        <v>0</v>
      </c>
      <c r="D28" s="622">
        <f>VP5!F39</f>
        <v>0</v>
      </c>
      <c r="E28" s="622">
        <f>VP5!G39</f>
        <v>0</v>
      </c>
    </row>
    <row r="29" spans="1:5" s="317" customFormat="1" ht="12.75">
      <c r="A29" s="526"/>
      <c r="B29" s="727" t="s">
        <v>146</v>
      </c>
      <c r="C29" s="622">
        <f>VP6!E20</f>
        <v>0</v>
      </c>
      <c r="D29" s="622">
        <v>0</v>
      </c>
      <c r="E29" s="622">
        <v>0</v>
      </c>
    </row>
    <row r="30" spans="1:5" s="317" customFormat="1" ht="12.75">
      <c r="A30" s="526"/>
      <c r="B30" s="727" t="s">
        <v>152</v>
      </c>
      <c r="C30" s="622">
        <f>VP7!E80</f>
        <v>0</v>
      </c>
      <c r="D30" s="622">
        <v>0</v>
      </c>
      <c r="E30" s="622">
        <v>0</v>
      </c>
    </row>
    <row r="31" spans="1:5" s="317" customFormat="1" ht="12.75">
      <c r="A31" s="526"/>
      <c r="B31" s="726" t="s">
        <v>153</v>
      </c>
      <c r="C31" s="622">
        <f>VP8!E42</f>
        <v>0</v>
      </c>
      <c r="D31" s="622">
        <f>VP8!F42</f>
        <v>0</v>
      </c>
      <c r="E31" s="622">
        <f>VP8!G42</f>
        <v>0</v>
      </c>
    </row>
    <row r="32" spans="1:5" s="317" customFormat="1" ht="12.75">
      <c r="A32" s="526"/>
      <c r="B32" s="727" t="s">
        <v>154</v>
      </c>
      <c r="C32" s="622">
        <v>0</v>
      </c>
      <c r="D32" s="622">
        <v>0</v>
      </c>
      <c r="E32" s="622">
        <f>VP9!G49</f>
        <v>21445</v>
      </c>
    </row>
    <row r="33" spans="1:5" s="317" customFormat="1" ht="12.75">
      <c r="A33" s="526"/>
      <c r="B33" s="726" t="s">
        <v>155</v>
      </c>
      <c r="C33" s="744">
        <v>0</v>
      </c>
      <c r="D33" s="744">
        <v>0</v>
      </c>
      <c r="E33" s="744">
        <v>0</v>
      </c>
    </row>
    <row r="34" spans="1:5" s="317" customFormat="1" ht="13.5" thickBot="1">
      <c r="A34" s="527"/>
      <c r="B34" s="728" t="s">
        <v>156</v>
      </c>
      <c r="C34" s="750">
        <v>0</v>
      </c>
      <c r="D34" s="750">
        <v>0</v>
      </c>
      <c r="E34" s="750">
        <v>0</v>
      </c>
    </row>
    <row r="35" spans="1:5" s="317" customFormat="1" ht="13.5" thickBot="1">
      <c r="A35" s="528"/>
      <c r="B35" s="515" t="s">
        <v>290</v>
      </c>
      <c r="C35" s="747">
        <f>C21-C22</f>
        <v>-222787.580000001</v>
      </c>
      <c r="D35" s="747">
        <f>D21-D22</f>
        <v>-151887.58000000007</v>
      </c>
      <c r="E35" s="747">
        <f>E21-E22</f>
        <v>-177742.01000000024</v>
      </c>
    </row>
    <row r="36" spans="1:5" s="317" customFormat="1" ht="12.75">
      <c r="A36" s="525"/>
      <c r="B36" s="516" t="s">
        <v>256</v>
      </c>
      <c r="C36" s="751">
        <f>C5+C21-C37</f>
        <v>7668008.41</v>
      </c>
      <c r="D36" s="751">
        <f>D5+D21-D37</f>
        <v>4921485.01</v>
      </c>
      <c r="E36" s="751">
        <f>E5+E21-E37</f>
        <v>4483436.24</v>
      </c>
    </row>
    <row r="37" spans="1:5" s="317" customFormat="1" ht="12.75">
      <c r="A37" s="525"/>
      <c r="B37" s="517" t="s">
        <v>254</v>
      </c>
      <c r="C37" s="752">
        <f>C6</f>
        <v>140852</v>
      </c>
      <c r="D37" s="752">
        <f>D6</f>
        <v>140852</v>
      </c>
      <c r="E37" s="752">
        <f>E6</f>
        <v>140852</v>
      </c>
    </row>
    <row r="38" spans="1:6" s="317" customFormat="1" ht="12.75">
      <c r="A38" s="526"/>
      <c r="B38" s="517" t="s">
        <v>257</v>
      </c>
      <c r="C38" s="752">
        <f>C9+C10+C11+C12+C13+C14+C16+C17+C18+C19+C22</f>
        <v>6873386.216500001</v>
      </c>
      <c r="D38" s="752">
        <f>D9+D10+D11+D12+D13+D14+D16+D17+D18+D19+D22</f>
        <v>3962167.58029</v>
      </c>
      <c r="E38" s="752">
        <f>E9+E10+E11+E12+E13+E14+E16+E17+E18+E19+E22</f>
        <v>3519179.6502900003</v>
      </c>
      <c r="F38" s="450"/>
    </row>
    <row r="39" spans="1:5" s="317" customFormat="1" ht="12.75">
      <c r="A39" s="526"/>
      <c r="B39" s="518" t="s">
        <v>255</v>
      </c>
      <c r="C39" s="753">
        <f>C15</f>
        <v>1143518</v>
      </c>
      <c r="D39" s="753">
        <f>D15</f>
        <v>1196228.876</v>
      </c>
      <c r="E39" s="753">
        <f>E15</f>
        <v>1197141.676</v>
      </c>
    </row>
    <row r="40" spans="1:6" s="317" customFormat="1" ht="13.5" thickBot="1">
      <c r="A40" s="529"/>
      <c r="B40" s="519" t="s">
        <v>218</v>
      </c>
      <c r="C40" s="754">
        <f>C36+C37-C38-C39</f>
        <v>-208043.80650000088</v>
      </c>
      <c r="D40" s="754">
        <f>D36+D37-D38-D39</f>
        <v>-96059.44629000011</v>
      </c>
      <c r="E40" s="754">
        <f>E36+E37-E38-E39</f>
        <v>-92033.08629</v>
      </c>
      <c r="F40" s="450"/>
    </row>
    <row r="41" spans="1:5" s="317" customFormat="1" ht="14.25" thickBot="1" thickTop="1">
      <c r="A41" s="530"/>
      <c r="B41" s="731" t="s">
        <v>409</v>
      </c>
      <c r="C41" s="755">
        <f>C42-C52</f>
        <v>208584.01</v>
      </c>
      <c r="D41" s="755">
        <f>D42-D52</f>
        <v>96341.02000000002</v>
      </c>
      <c r="E41" s="755">
        <f>E42-E52</f>
        <v>96350.45000000001</v>
      </c>
    </row>
    <row r="42" spans="1:5" s="317" customFormat="1" ht="13.5" thickTop="1">
      <c r="A42" s="525"/>
      <c r="B42" s="732" t="s">
        <v>410</v>
      </c>
      <c r="C42" s="756">
        <f>SUM(C43:C51)</f>
        <v>215917.01</v>
      </c>
      <c r="D42" s="756">
        <f>SUM(D43:D51)</f>
        <v>103674.02000000002</v>
      </c>
      <c r="E42" s="756">
        <f>SUM(E43:E51)</f>
        <v>118683.45000000001</v>
      </c>
    </row>
    <row r="43" spans="1:5" s="317" customFormat="1" ht="12.75">
      <c r="A43" s="525"/>
      <c r="B43" s="520" t="s">
        <v>368</v>
      </c>
      <c r="C43" s="622">
        <v>40917.01</v>
      </c>
      <c r="D43" s="622">
        <v>78870.57</v>
      </c>
      <c r="E43" s="622">
        <f>I8</f>
        <v>78880</v>
      </c>
    </row>
    <row r="44" spans="1:5" s="317" customFormat="1" ht="12.75">
      <c r="A44" s="525"/>
      <c r="B44" s="520" t="s">
        <v>548</v>
      </c>
      <c r="C44" s="622">
        <v>0</v>
      </c>
      <c r="D44" s="622">
        <v>674.57</v>
      </c>
      <c r="E44" s="622">
        <v>674.57</v>
      </c>
    </row>
    <row r="45" spans="1:5" s="317" customFormat="1" ht="12.75">
      <c r="A45" s="525"/>
      <c r="B45" s="520" t="s">
        <v>653</v>
      </c>
      <c r="C45" s="622">
        <v>0</v>
      </c>
      <c r="D45" s="622">
        <v>0</v>
      </c>
      <c r="E45" s="622">
        <v>15000</v>
      </c>
    </row>
    <row r="46" spans="1:5" s="317" customFormat="1" ht="12.75">
      <c r="A46" s="525"/>
      <c r="B46" s="520" t="s">
        <v>528</v>
      </c>
      <c r="C46" s="622">
        <f>I21</f>
        <v>175000</v>
      </c>
      <c r="D46" s="622">
        <v>0</v>
      </c>
      <c r="E46" s="622">
        <v>0</v>
      </c>
    </row>
    <row r="47" spans="1:5" s="317" customFormat="1" ht="12.75">
      <c r="A47" s="525"/>
      <c r="B47" s="520" t="s">
        <v>581</v>
      </c>
      <c r="C47" s="622">
        <v>0</v>
      </c>
      <c r="D47" s="622">
        <f>10528+1500</f>
        <v>12028</v>
      </c>
      <c r="E47" s="622">
        <f>10528+1500</f>
        <v>12028</v>
      </c>
    </row>
    <row r="48" spans="1:5" s="317" customFormat="1" ht="12.75">
      <c r="A48" s="525"/>
      <c r="B48" s="520" t="s">
        <v>584</v>
      </c>
      <c r="C48" s="622"/>
      <c r="D48" s="622">
        <f>608.84+1531.36+4846.41</f>
        <v>6986.61</v>
      </c>
      <c r="E48" s="622">
        <f>608.84+1531.36+4846.41</f>
        <v>6986.61</v>
      </c>
    </row>
    <row r="49" spans="1:5" s="317" customFormat="1" ht="12.75">
      <c r="A49" s="525"/>
      <c r="B49" s="520" t="s">
        <v>585</v>
      </c>
      <c r="C49" s="622">
        <v>0</v>
      </c>
      <c r="D49" s="622">
        <f>671.39+1710.84+6.4+175.64</f>
        <v>2564.27</v>
      </c>
      <c r="E49" s="622">
        <f>671.39+1710.84+6.4+175.64</f>
        <v>2564.27</v>
      </c>
    </row>
    <row r="50" spans="1:5" s="317" customFormat="1" ht="12.75">
      <c r="A50" s="525"/>
      <c r="B50" s="520" t="s">
        <v>583</v>
      </c>
      <c r="C50" s="622">
        <v>0</v>
      </c>
      <c r="D50" s="622">
        <v>2550</v>
      </c>
      <c r="E50" s="622">
        <v>2550</v>
      </c>
    </row>
    <row r="51" spans="1:5" s="317" customFormat="1" ht="12.75">
      <c r="A51" s="525"/>
      <c r="B51" s="520" t="s">
        <v>336</v>
      </c>
      <c r="C51" s="622">
        <v>0</v>
      </c>
      <c r="D51" s="622">
        <v>0</v>
      </c>
      <c r="E51" s="622">
        <v>0</v>
      </c>
    </row>
    <row r="52" spans="1:5" s="317" customFormat="1" ht="12.75">
      <c r="A52" s="525"/>
      <c r="B52" s="732" t="s">
        <v>411</v>
      </c>
      <c r="C52" s="757">
        <f>SUM(C53:C56)-C56</f>
        <v>7333</v>
      </c>
      <c r="D52" s="757">
        <f>SUM(D53:D56)-D56</f>
        <v>7333</v>
      </c>
      <c r="E52" s="757">
        <f>SUM(E53:E56)-E56</f>
        <v>22333</v>
      </c>
    </row>
    <row r="53" spans="1:5" s="317" customFormat="1" ht="12.75">
      <c r="A53" s="525"/>
      <c r="B53" s="514" t="s">
        <v>173</v>
      </c>
      <c r="C53" s="744">
        <v>7333</v>
      </c>
      <c r="D53" s="744">
        <v>7333</v>
      </c>
      <c r="E53" s="744">
        <v>7333</v>
      </c>
    </row>
    <row r="54" spans="1:5" s="317" customFormat="1" ht="12.75">
      <c r="A54" s="525"/>
      <c r="B54" s="521" t="s">
        <v>654</v>
      </c>
      <c r="C54" s="744">
        <v>0</v>
      </c>
      <c r="D54" s="744">
        <v>0</v>
      </c>
      <c r="E54" s="622">
        <v>15000</v>
      </c>
    </row>
    <row r="55" spans="1:5" s="317" customFormat="1" ht="12.75">
      <c r="A55" s="529"/>
      <c r="B55" s="537" t="s">
        <v>332</v>
      </c>
      <c r="C55" s="750">
        <v>0</v>
      </c>
      <c r="D55" s="750">
        <v>0</v>
      </c>
      <c r="E55" s="750">
        <v>0</v>
      </c>
    </row>
    <row r="56" spans="1:5" s="317" customFormat="1" ht="13.5" thickBot="1">
      <c r="A56" s="531"/>
      <c r="B56" s="522" t="s">
        <v>319</v>
      </c>
      <c r="C56" s="758">
        <v>0</v>
      </c>
      <c r="D56" s="758">
        <v>0</v>
      </c>
      <c r="E56" s="758">
        <v>0</v>
      </c>
    </row>
    <row r="57" spans="1:5" s="317" customFormat="1" ht="14.25" thickBot="1" thickTop="1">
      <c r="A57" s="556"/>
      <c r="B57" s="557" t="s">
        <v>4</v>
      </c>
      <c r="C57" s="759">
        <f>C40+C41</f>
        <v>540.2034999991301</v>
      </c>
      <c r="D57" s="759">
        <f>D40+D41</f>
        <v>281.5737099999096</v>
      </c>
      <c r="E57" s="759">
        <f>E40+E41</f>
        <v>4317.363710000005</v>
      </c>
    </row>
    <row r="58" spans="1:12" s="317" customFormat="1" ht="14.25" thickBot="1" thickTop="1">
      <c r="A58" s="547"/>
      <c r="B58" s="548" t="s">
        <v>341</v>
      </c>
      <c r="C58" s="790"/>
      <c r="D58" s="790"/>
      <c r="E58" s="790"/>
      <c r="I58" s="497"/>
      <c r="J58" s="497"/>
      <c r="K58" s="497"/>
      <c r="L58" s="497"/>
    </row>
    <row r="59" spans="1:12" s="317" customFormat="1" ht="14.25" thickBot="1" thickTop="1">
      <c r="A59" s="733"/>
      <c r="B59" s="546" t="s">
        <v>340</v>
      </c>
      <c r="C59" s="791"/>
      <c r="D59" s="792"/>
      <c r="E59" s="792"/>
      <c r="H59" s="1101"/>
      <c r="I59" s="506"/>
      <c r="J59" s="506"/>
      <c r="K59" s="506"/>
      <c r="L59" s="497"/>
    </row>
    <row r="60" spans="1:12" s="317" customFormat="1" ht="14.25" thickBot="1" thickTop="1">
      <c r="A60" s="734"/>
      <c r="B60" s="735" t="s">
        <v>339</v>
      </c>
      <c r="C60" s="736">
        <f>C57+C58-C59</f>
        <v>540.2034999991301</v>
      </c>
      <c r="D60" s="953">
        <f>D57+D58-D59</f>
        <v>281.5737099999096</v>
      </c>
      <c r="E60" s="953">
        <f>E57+E58-E59</f>
        <v>4317.363710000005</v>
      </c>
      <c r="H60" s="1101"/>
      <c r="I60" s="506"/>
      <c r="J60" s="506"/>
      <c r="K60" s="506"/>
      <c r="L60" s="497"/>
    </row>
    <row r="61" spans="1:2" ht="12.75">
      <c r="A61" s="4" t="s">
        <v>538</v>
      </c>
      <c r="B61" s="4"/>
    </row>
    <row r="62" spans="1:2" ht="12.75">
      <c r="A62" s="41" t="s">
        <v>539</v>
      </c>
      <c r="B62" s="545"/>
    </row>
    <row r="63" spans="1:254" ht="12.75">
      <c r="A63" s="4" t="s">
        <v>625</v>
      </c>
      <c r="B63" s="4"/>
      <c r="F63" s="4"/>
      <c r="I63" s="4"/>
      <c r="J63" s="4"/>
      <c r="M63" s="4"/>
      <c r="N63" s="4"/>
      <c r="Q63" s="4"/>
      <c r="R63" s="4"/>
      <c r="U63" s="4"/>
      <c r="V63" s="4"/>
      <c r="Y63" s="4"/>
      <c r="Z63" s="4"/>
      <c r="AC63" s="4"/>
      <c r="AD63" s="4"/>
      <c r="AG63" s="4"/>
      <c r="AH63" s="4"/>
      <c r="AK63" s="4"/>
      <c r="AL63" s="4"/>
      <c r="AO63" s="4"/>
      <c r="AP63" s="4"/>
      <c r="AS63" s="4"/>
      <c r="AT63" s="4"/>
      <c r="AW63" s="4"/>
      <c r="AX63" s="4"/>
      <c r="BA63" s="4"/>
      <c r="BB63" s="4"/>
      <c r="BE63" s="4"/>
      <c r="BF63" s="4"/>
      <c r="BI63" s="4"/>
      <c r="BJ63" s="4"/>
      <c r="BM63" s="4"/>
      <c r="BN63" s="4"/>
      <c r="BQ63" s="4"/>
      <c r="BR63" s="4"/>
      <c r="BU63" s="4"/>
      <c r="BV63" s="4"/>
      <c r="BY63" s="4"/>
      <c r="BZ63" s="4"/>
      <c r="CC63" s="4"/>
      <c r="CD63" s="4"/>
      <c r="CG63" s="4"/>
      <c r="CH63" s="4"/>
      <c r="CK63" s="4"/>
      <c r="CL63" s="4"/>
      <c r="CO63" s="4"/>
      <c r="CP63" s="4"/>
      <c r="CS63" s="4"/>
      <c r="CT63" s="4"/>
      <c r="CW63" s="4"/>
      <c r="CX63" s="4"/>
      <c r="DA63" s="4"/>
      <c r="DB63" s="4"/>
      <c r="DE63" s="4"/>
      <c r="DF63" s="4"/>
      <c r="DI63" s="4"/>
      <c r="DJ63" s="4"/>
      <c r="DM63" s="4"/>
      <c r="DN63" s="4"/>
      <c r="DQ63" s="4"/>
      <c r="DR63" s="4"/>
      <c r="DU63" s="4"/>
      <c r="DV63" s="4"/>
      <c r="DY63" s="4"/>
      <c r="DZ63" s="4"/>
      <c r="EC63" s="4"/>
      <c r="ED63" s="4"/>
      <c r="EG63" s="4"/>
      <c r="EH63" s="4"/>
      <c r="EK63" s="4"/>
      <c r="EL63" s="4"/>
      <c r="EO63" s="4"/>
      <c r="EP63" s="4"/>
      <c r="ES63" s="4"/>
      <c r="ET63" s="4"/>
      <c r="EW63" s="4"/>
      <c r="EX63" s="4"/>
      <c r="FA63" s="4"/>
      <c r="FB63" s="4"/>
      <c r="FE63" s="4"/>
      <c r="FF63" s="4"/>
      <c r="FI63" s="4"/>
      <c r="FJ63" s="4"/>
      <c r="FM63" s="4"/>
      <c r="FN63" s="4"/>
      <c r="FQ63" s="4"/>
      <c r="FR63" s="4"/>
      <c r="FU63" s="4"/>
      <c r="FV63" s="4"/>
      <c r="FY63" s="4"/>
      <c r="FZ63" s="4"/>
      <c r="GC63" s="4"/>
      <c r="GD63" s="4"/>
      <c r="GG63" s="4"/>
      <c r="GH63" s="4"/>
      <c r="GK63" s="4"/>
      <c r="GL63" s="4"/>
      <c r="GO63" s="4"/>
      <c r="GP63" s="4"/>
      <c r="GS63" s="4"/>
      <c r="GT63" s="4"/>
      <c r="GW63" s="4"/>
      <c r="GX63" s="4"/>
      <c r="HA63" s="4"/>
      <c r="HB63" s="4"/>
      <c r="HE63" s="4"/>
      <c r="HF63" s="4"/>
      <c r="HI63" s="4"/>
      <c r="HJ63" s="4"/>
      <c r="HM63" s="4"/>
      <c r="HN63" s="4"/>
      <c r="HQ63" s="4"/>
      <c r="HR63" s="4"/>
      <c r="HU63" s="4"/>
      <c r="HV63" s="4"/>
      <c r="HY63" s="4"/>
      <c r="HZ63" s="4"/>
      <c r="IC63" s="4"/>
      <c r="ID63" s="4"/>
      <c r="IG63" s="4"/>
      <c r="IH63" s="4"/>
      <c r="IK63" s="4"/>
      <c r="IL63" s="4"/>
      <c r="IO63" s="4"/>
      <c r="IP63" s="4"/>
      <c r="IS63" s="4"/>
      <c r="IT63" s="4"/>
    </row>
    <row r="64" spans="1:254" ht="12.75">
      <c r="A64" s="4" t="s">
        <v>685</v>
      </c>
      <c r="B64" s="4"/>
      <c r="F64" s="4"/>
      <c r="I64" s="4"/>
      <c r="J64" s="4"/>
      <c r="M64" s="4"/>
      <c r="N64" s="4"/>
      <c r="Q64" s="4"/>
      <c r="R64" s="4"/>
      <c r="U64" s="4"/>
      <c r="V64" s="4"/>
      <c r="Y64" s="4"/>
      <c r="Z64" s="4"/>
      <c r="AC64" s="4"/>
      <c r="AD64" s="4"/>
      <c r="AG64" s="4"/>
      <c r="AH64" s="4"/>
      <c r="AK64" s="4"/>
      <c r="AL64" s="4"/>
      <c r="AO64" s="4"/>
      <c r="AP64" s="4"/>
      <c r="AS64" s="4"/>
      <c r="AT64" s="4"/>
      <c r="AW64" s="4"/>
      <c r="AX64" s="4"/>
      <c r="BA64" s="4"/>
      <c r="BB64" s="4"/>
      <c r="BE64" s="4"/>
      <c r="BF64" s="4"/>
      <c r="BI64" s="4"/>
      <c r="BJ64" s="4"/>
      <c r="BM64" s="4"/>
      <c r="BN64" s="4"/>
      <c r="BQ64" s="4"/>
      <c r="BR64" s="4"/>
      <c r="BU64" s="4"/>
      <c r="BV64" s="4"/>
      <c r="BY64" s="4"/>
      <c r="BZ64" s="4"/>
      <c r="CC64" s="4"/>
      <c r="CD64" s="4"/>
      <c r="CG64" s="4"/>
      <c r="CH64" s="4"/>
      <c r="CK64" s="4"/>
      <c r="CL64" s="4"/>
      <c r="CO64" s="4"/>
      <c r="CP64" s="4"/>
      <c r="CS64" s="4"/>
      <c r="CT64" s="4"/>
      <c r="CW64" s="4"/>
      <c r="CX64" s="4"/>
      <c r="DA64" s="4"/>
      <c r="DB64" s="4"/>
      <c r="DE64" s="4"/>
      <c r="DF64" s="4"/>
      <c r="DI64" s="4"/>
      <c r="DJ64" s="4"/>
      <c r="DM64" s="4"/>
      <c r="DN64" s="4"/>
      <c r="DQ64" s="4"/>
      <c r="DR64" s="4"/>
      <c r="DU64" s="4"/>
      <c r="DV64" s="4"/>
      <c r="DY64" s="4"/>
      <c r="DZ64" s="4"/>
      <c r="EC64" s="4"/>
      <c r="ED64" s="4"/>
      <c r="EG64" s="4"/>
      <c r="EH64" s="4"/>
      <c r="EK64" s="4"/>
      <c r="EL64" s="4"/>
      <c r="EO64" s="4"/>
      <c r="EP64" s="4"/>
      <c r="ES64" s="4"/>
      <c r="ET64" s="4"/>
      <c r="EW64" s="4"/>
      <c r="EX64" s="4"/>
      <c r="FA64" s="4"/>
      <c r="FB64" s="4"/>
      <c r="FE64" s="4"/>
      <c r="FF64" s="4"/>
      <c r="FI64" s="4"/>
      <c r="FJ64" s="4"/>
      <c r="FM64" s="4"/>
      <c r="FN64" s="4"/>
      <c r="FQ64" s="4"/>
      <c r="FR64" s="4"/>
      <c r="FU64" s="4"/>
      <c r="FV64" s="4"/>
      <c r="FY64" s="4"/>
      <c r="FZ64" s="4"/>
      <c r="GC64" s="4"/>
      <c r="GD64" s="4"/>
      <c r="GG64" s="4"/>
      <c r="GH64" s="4"/>
      <c r="GK64" s="4"/>
      <c r="GL64" s="4"/>
      <c r="GO64" s="4"/>
      <c r="GP64" s="4"/>
      <c r="GS64" s="4"/>
      <c r="GT64" s="4"/>
      <c r="GW64" s="4"/>
      <c r="GX64" s="4"/>
      <c r="HA64" s="4"/>
      <c r="HB64" s="4"/>
      <c r="HE64" s="4"/>
      <c r="HF64" s="4"/>
      <c r="HI64" s="4"/>
      <c r="HJ64" s="4"/>
      <c r="HM64" s="4"/>
      <c r="HN64" s="4"/>
      <c r="HQ64" s="4"/>
      <c r="HR64" s="4"/>
      <c r="HU64" s="4"/>
      <c r="HV64" s="4"/>
      <c r="HY64" s="4"/>
      <c r="HZ64" s="4"/>
      <c r="IC64" s="4"/>
      <c r="ID64" s="4"/>
      <c r="IG64" s="4"/>
      <c r="IH64" s="4"/>
      <c r="IK64" s="4"/>
      <c r="IL64" s="4"/>
      <c r="IO64" s="4"/>
      <c r="IP64" s="4"/>
      <c r="IS64" s="4"/>
      <c r="IT64" s="4"/>
    </row>
    <row r="65" spans="1:2" ht="12.75">
      <c r="A65" s="4" t="s">
        <v>267</v>
      </c>
      <c r="B65" s="4"/>
    </row>
    <row r="67" ht="12.75">
      <c r="B67" s="4"/>
    </row>
    <row r="68" ht="12.75">
      <c r="B68" s="564"/>
    </row>
    <row r="69" ht="12.75">
      <c r="B69" s="564"/>
    </row>
    <row r="70" ht="12.75">
      <c r="B70" s="564"/>
    </row>
    <row r="71" s="591" customFormat="1" ht="12.75">
      <c r="B71" s="564"/>
    </row>
    <row r="72" s="591" customFormat="1" ht="12.75">
      <c r="B72" s="565"/>
    </row>
    <row r="74" s="36" customFormat="1" ht="12.75">
      <c r="B74" s="868"/>
    </row>
    <row r="75" s="36" customFormat="1" ht="12.75">
      <c r="B75" s="866"/>
    </row>
    <row r="76" s="36" customFormat="1" ht="12.75"/>
    <row r="77" s="36" customFormat="1" ht="12.75"/>
  </sheetData>
  <sheetProtection/>
  <mergeCells count="1">
    <mergeCell ref="A1:B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K34"/>
  <sheetViews>
    <sheetView zoomScale="130" zoomScaleNormal="130" zoomScalePageLayoutView="0" workbookViewId="0" topLeftCell="A1">
      <pane ySplit="5" topLeftCell="A18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3.7109375" style="0" customWidth="1"/>
    <col min="4" max="4" width="4.00390625" style="0" customWidth="1"/>
    <col min="5" max="5" width="29.8515625" style="0" customWidth="1"/>
    <col min="6" max="8" width="10.00390625" style="0" bestFit="1" customWidth="1"/>
  </cols>
  <sheetData>
    <row r="1" spans="2:5" ht="13.5" thickBot="1">
      <c r="B1" s="6"/>
      <c r="C1" s="7"/>
      <c r="D1" s="7"/>
      <c r="E1" s="8"/>
    </row>
    <row r="2" spans="1:8" ht="12.75">
      <c r="A2" s="1249" t="s">
        <v>56</v>
      </c>
      <c r="B2" s="1250"/>
      <c r="C2" s="1250"/>
      <c r="D2" s="1250"/>
      <c r="E2" s="1251"/>
      <c r="F2" s="330" t="s">
        <v>12</v>
      </c>
      <c r="G2" s="313" t="s">
        <v>12</v>
      </c>
      <c r="H2" s="1102" t="s">
        <v>12</v>
      </c>
    </row>
    <row r="3" spans="1:8" ht="13.5" thickBot="1">
      <c r="A3" s="1252"/>
      <c r="B3" s="1253"/>
      <c r="C3" s="1253"/>
      <c r="D3" s="1253"/>
      <c r="E3" s="1254"/>
      <c r="F3" s="331" t="s">
        <v>540</v>
      </c>
      <c r="G3" s="314" t="s">
        <v>541</v>
      </c>
      <c r="H3" s="1103" t="s">
        <v>626</v>
      </c>
    </row>
    <row r="4" spans="1:8" ht="15.75">
      <c r="A4" s="1263" t="s">
        <v>186</v>
      </c>
      <c r="B4" s="1265" t="s">
        <v>13</v>
      </c>
      <c r="C4" s="1265" t="s">
        <v>14</v>
      </c>
      <c r="D4" s="1265" t="s">
        <v>187</v>
      </c>
      <c r="E4" s="1261" t="s">
        <v>130</v>
      </c>
      <c r="F4" s="332" t="s">
        <v>337</v>
      </c>
      <c r="G4" s="315" t="s">
        <v>337</v>
      </c>
      <c r="H4" s="1104" t="s">
        <v>337</v>
      </c>
    </row>
    <row r="5" spans="1:8" ht="24.75" customHeight="1" thickBot="1">
      <c r="A5" s="1264"/>
      <c r="B5" s="1266"/>
      <c r="C5" s="1266"/>
      <c r="D5" s="1266"/>
      <c r="E5" s="1262"/>
      <c r="F5" s="334" t="s">
        <v>214</v>
      </c>
      <c r="G5" s="318" t="s">
        <v>214</v>
      </c>
      <c r="H5" s="1106" t="s">
        <v>214</v>
      </c>
    </row>
    <row r="6" spans="1:8" ht="14.25" thickBot="1" thickTop="1">
      <c r="A6" s="264">
        <v>1</v>
      </c>
      <c r="B6" s="265"/>
      <c r="C6" s="266"/>
      <c r="D6" s="267"/>
      <c r="E6" s="268" t="s">
        <v>246</v>
      </c>
      <c r="F6" s="269">
        <f>F7+F10</f>
        <v>5892646.59</v>
      </c>
      <c r="G6" s="269">
        <f>G7+G10</f>
        <v>2947646.59</v>
      </c>
      <c r="H6" s="269">
        <f>H7+H10</f>
        <v>2474423.03</v>
      </c>
    </row>
    <row r="7" spans="1:8" ht="13.5" thickTop="1">
      <c r="A7" s="264">
        <v>2</v>
      </c>
      <c r="B7" s="270" t="s">
        <v>57</v>
      </c>
      <c r="C7" s="270"/>
      <c r="D7" s="271"/>
      <c r="E7" s="272" t="s">
        <v>245</v>
      </c>
      <c r="F7" s="273">
        <f>F8+F9</f>
        <v>1000</v>
      </c>
      <c r="G7" s="273">
        <f>G8+G9</f>
        <v>1000</v>
      </c>
      <c r="H7" s="273">
        <f>H8+H9</f>
        <v>1000</v>
      </c>
    </row>
    <row r="8" spans="1:8" ht="12.75">
      <c r="A8" s="264">
        <v>3</v>
      </c>
      <c r="B8" s="274"/>
      <c r="C8" s="275"/>
      <c r="D8" s="276"/>
      <c r="E8" s="282" t="s">
        <v>247</v>
      </c>
      <c r="F8" s="278">
        <v>0</v>
      </c>
      <c r="G8" s="278">
        <v>0</v>
      </c>
      <c r="H8" s="278">
        <v>0</v>
      </c>
    </row>
    <row r="9" spans="1:8" ht="12.75">
      <c r="A9" s="264">
        <v>4</v>
      </c>
      <c r="B9" s="279"/>
      <c r="C9" s="275" t="s">
        <v>58</v>
      </c>
      <c r="D9" s="276" t="s">
        <v>24</v>
      </c>
      <c r="E9" s="277" t="s">
        <v>102</v>
      </c>
      <c r="F9" s="280">
        <v>1000</v>
      </c>
      <c r="G9" s="280">
        <v>1000</v>
      </c>
      <c r="H9" s="280">
        <v>1000</v>
      </c>
    </row>
    <row r="10" spans="1:8" ht="12.75">
      <c r="A10" s="283">
        <v>5</v>
      </c>
      <c r="B10" s="284" t="s">
        <v>50</v>
      </c>
      <c r="C10" s="285"/>
      <c r="D10" s="285"/>
      <c r="E10" s="286" t="s">
        <v>217</v>
      </c>
      <c r="F10" s="287">
        <f>SUM(F12:F18)</f>
        <v>5891646.59</v>
      </c>
      <c r="G10" s="287">
        <f>SUM(G12:G18)</f>
        <v>2946646.59</v>
      </c>
      <c r="H10" s="287">
        <f>SUM(H11:H18)</f>
        <v>2473423.03</v>
      </c>
    </row>
    <row r="11" spans="1:10" ht="22.5">
      <c r="A11" s="264">
        <v>6</v>
      </c>
      <c r="B11" s="1146"/>
      <c r="C11" s="1145"/>
      <c r="D11" s="1145"/>
      <c r="E11" s="1148" t="s">
        <v>637</v>
      </c>
      <c r="F11" s="1147">
        <v>0</v>
      </c>
      <c r="G11" s="1147">
        <v>0</v>
      </c>
      <c r="H11" s="1147">
        <v>15000</v>
      </c>
      <c r="I11" s="654" t="s">
        <v>674</v>
      </c>
      <c r="J11" s="654"/>
    </row>
    <row r="12" spans="1:8" ht="22.5">
      <c r="A12" s="264">
        <v>7</v>
      </c>
      <c r="B12" s="288"/>
      <c r="C12" s="289"/>
      <c r="D12" s="289"/>
      <c r="E12" s="319" t="s">
        <v>604</v>
      </c>
      <c r="F12" s="290">
        <v>0</v>
      </c>
      <c r="G12" s="339">
        <v>300000</v>
      </c>
      <c r="H12" s="339">
        <v>300000</v>
      </c>
    </row>
    <row r="13" spans="1:8" ht="22.5">
      <c r="A13" s="283">
        <v>8</v>
      </c>
      <c r="B13" s="291"/>
      <c r="C13" s="292"/>
      <c r="D13" s="292"/>
      <c r="E13" s="319" t="s">
        <v>533</v>
      </c>
      <c r="F13" s="785">
        <v>198340.23</v>
      </c>
      <c r="G13" s="785">
        <v>198340.23</v>
      </c>
      <c r="H13" s="785">
        <v>198340.23</v>
      </c>
    </row>
    <row r="14" spans="1:8" ht="12.75">
      <c r="A14" s="283">
        <v>9</v>
      </c>
      <c r="B14" s="291"/>
      <c r="C14" s="292"/>
      <c r="D14" s="292"/>
      <c r="E14" s="319" t="s">
        <v>615</v>
      </c>
      <c r="F14" s="785">
        <v>0</v>
      </c>
      <c r="G14" s="785">
        <v>80000</v>
      </c>
      <c r="H14" s="785">
        <v>80000</v>
      </c>
    </row>
    <row r="15" spans="1:8" ht="12.75">
      <c r="A15" s="283">
        <v>10</v>
      </c>
      <c r="B15" s="291"/>
      <c r="C15" s="292"/>
      <c r="D15" s="292"/>
      <c r="E15" s="319" t="s">
        <v>534</v>
      </c>
      <c r="F15" s="785">
        <v>495860</v>
      </c>
      <c r="G15" s="785">
        <v>495860</v>
      </c>
      <c r="H15" s="785">
        <v>0</v>
      </c>
    </row>
    <row r="16" spans="1:9" ht="22.5">
      <c r="A16" s="283">
        <v>11</v>
      </c>
      <c r="B16" s="291"/>
      <c r="C16" s="292"/>
      <c r="D16" s="292"/>
      <c r="E16" s="319" t="s">
        <v>535</v>
      </c>
      <c r="F16" s="785">
        <f>3500000-175000</f>
        <v>3325000</v>
      </c>
      <c r="G16" s="785">
        <v>0</v>
      </c>
      <c r="H16" s="785">
        <v>0</v>
      </c>
      <c r="I16" s="654"/>
    </row>
    <row r="17" spans="1:8" ht="12.75">
      <c r="A17" s="283">
        <v>12</v>
      </c>
      <c r="B17" s="291"/>
      <c r="C17" s="292"/>
      <c r="D17" s="292"/>
      <c r="E17" s="319" t="s">
        <v>514</v>
      </c>
      <c r="F17" s="785">
        <v>1608905.46</v>
      </c>
      <c r="G17" s="785">
        <v>1608905.46</v>
      </c>
      <c r="H17" s="785">
        <v>1608905.46</v>
      </c>
    </row>
    <row r="18" spans="1:11" ht="28.5" customHeight="1" thickBot="1">
      <c r="A18" s="281">
        <v>13</v>
      </c>
      <c r="B18" s="523"/>
      <c r="C18" s="524"/>
      <c r="D18" s="524"/>
      <c r="E18" s="359" t="s">
        <v>438</v>
      </c>
      <c r="F18" s="596">
        <v>263540.9</v>
      </c>
      <c r="G18" s="596">
        <v>263540.9</v>
      </c>
      <c r="H18" s="1545">
        <v>271177.34</v>
      </c>
      <c r="I18" s="1244" t="s">
        <v>670</v>
      </c>
      <c r="J18" s="1245"/>
      <c r="K18" s="455"/>
    </row>
    <row r="19" spans="1:8" ht="13.5" thickBot="1">
      <c r="A19" s="293">
        <v>14</v>
      </c>
      <c r="B19" s="294"/>
      <c r="C19" s="295"/>
      <c r="D19" s="296"/>
      <c r="E19" s="297" t="s">
        <v>59</v>
      </c>
      <c r="F19" s="298">
        <f>F6</f>
        <v>5892646.59</v>
      </c>
      <c r="G19" s="298">
        <f>G6</f>
        <v>2947646.59</v>
      </c>
      <c r="H19" s="298">
        <f>H6</f>
        <v>2474423.03</v>
      </c>
    </row>
    <row r="20" spans="1:8" ht="12.75">
      <c r="A20" s="6"/>
      <c r="B20" s="8"/>
      <c r="C20" s="8"/>
      <c r="D20" s="8"/>
      <c r="E20" s="10"/>
      <c r="F20" s="11"/>
      <c r="G20" s="11"/>
      <c r="H20" s="11"/>
    </row>
    <row r="21" spans="1:8" ht="12.75">
      <c r="A21" s="6"/>
      <c r="B21" s="8"/>
      <c r="C21" s="8"/>
      <c r="D21" s="12"/>
      <c r="E21" s="13"/>
      <c r="F21" s="11"/>
      <c r="G21" s="11"/>
      <c r="H21" s="11"/>
    </row>
    <row r="22" spans="1:8" ht="13.5" thickBot="1">
      <c r="A22" s="6"/>
      <c r="B22" s="14"/>
      <c r="C22" s="8"/>
      <c r="D22" s="8"/>
      <c r="E22" s="15"/>
      <c r="F22" s="11"/>
      <c r="G22" s="11"/>
      <c r="H22" s="11"/>
    </row>
    <row r="23" spans="1:8" ht="12.75" customHeight="1">
      <c r="A23" s="1255" t="s">
        <v>60</v>
      </c>
      <c r="B23" s="1256"/>
      <c r="C23" s="1256"/>
      <c r="D23" s="1256"/>
      <c r="E23" s="1257"/>
      <c r="F23" s="330" t="s">
        <v>12</v>
      </c>
      <c r="G23" s="313" t="s">
        <v>12</v>
      </c>
      <c r="H23" s="1102" t="s">
        <v>12</v>
      </c>
    </row>
    <row r="24" spans="1:8" ht="13.5" customHeight="1" thickBot="1">
      <c r="A24" s="1258"/>
      <c r="B24" s="1259"/>
      <c r="C24" s="1259"/>
      <c r="D24" s="1259"/>
      <c r="E24" s="1260"/>
      <c r="F24" s="331" t="s">
        <v>540</v>
      </c>
      <c r="G24" s="314" t="s">
        <v>541</v>
      </c>
      <c r="H24" s="1103" t="s">
        <v>626</v>
      </c>
    </row>
    <row r="25" spans="1:8" ht="15.75">
      <c r="A25" s="1263" t="s">
        <v>186</v>
      </c>
      <c r="B25" s="2"/>
      <c r="C25" s="2"/>
      <c r="D25" s="2"/>
      <c r="E25" s="1267" t="s">
        <v>130</v>
      </c>
      <c r="F25" s="332" t="s">
        <v>337</v>
      </c>
      <c r="G25" s="315" t="s">
        <v>337</v>
      </c>
      <c r="H25" s="1104" t="s">
        <v>337</v>
      </c>
    </row>
    <row r="26" spans="1:8" ht="17.25" customHeight="1" thickBot="1">
      <c r="A26" s="1264"/>
      <c r="B26" s="60"/>
      <c r="C26" s="61"/>
      <c r="D26" s="60"/>
      <c r="E26" s="1268"/>
      <c r="F26" s="334" t="s">
        <v>214</v>
      </c>
      <c r="G26" s="318" t="s">
        <v>214</v>
      </c>
      <c r="H26" s="1106" t="s">
        <v>214</v>
      </c>
    </row>
    <row r="27" spans="1:8" ht="13.5" thickTop="1">
      <c r="A27" s="299">
        <v>1</v>
      </c>
      <c r="B27" s="1238" t="s">
        <v>466</v>
      </c>
      <c r="C27" s="1239"/>
      <c r="D27" s="1240"/>
      <c r="E27" s="300" t="s">
        <v>55</v>
      </c>
      <c r="F27" s="301">
        <f>'BP'!G105</f>
        <v>1916213.82</v>
      </c>
      <c r="G27" s="301">
        <f>'BP'!H105</f>
        <v>2114690.42</v>
      </c>
      <c r="H27" s="301">
        <f>'BP'!I105</f>
        <v>2149865.21</v>
      </c>
    </row>
    <row r="28" spans="1:8" ht="13.5" thickBot="1">
      <c r="A28" s="302">
        <v>2</v>
      </c>
      <c r="B28" s="1241" t="s">
        <v>467</v>
      </c>
      <c r="C28" s="1242"/>
      <c r="D28" s="1243"/>
      <c r="E28" s="303" t="s">
        <v>59</v>
      </c>
      <c r="F28" s="304">
        <f>F19</f>
        <v>5892646.59</v>
      </c>
      <c r="G28" s="304">
        <f>G19</f>
        <v>2947646.59</v>
      </c>
      <c r="H28" s="304">
        <f>H19</f>
        <v>2474423.03</v>
      </c>
    </row>
    <row r="29" spans="1:8" ht="13.5" thickBot="1">
      <c r="A29" s="305">
        <v>3</v>
      </c>
      <c r="B29" s="1246"/>
      <c r="C29" s="1247"/>
      <c r="D29" s="1248"/>
      <c r="E29" s="306" t="s">
        <v>61</v>
      </c>
      <c r="F29" s="307">
        <f>F27+F28</f>
        <v>7808860.41</v>
      </c>
      <c r="G29" s="307">
        <f>G27+G28</f>
        <v>5062337.01</v>
      </c>
      <c r="H29" s="307">
        <f>H27+H28</f>
        <v>4624288.24</v>
      </c>
    </row>
    <row r="30" spans="2:5" ht="12.75">
      <c r="B30" s="6"/>
      <c r="C30" s="14"/>
      <c r="D30" s="7"/>
      <c r="E30" s="8"/>
    </row>
    <row r="31" spans="5:8" ht="12.75">
      <c r="E31" s="42"/>
      <c r="F31" s="49"/>
      <c r="G31" s="49"/>
      <c r="H31" s="49"/>
    </row>
    <row r="32" spans="5:8" ht="12.75">
      <c r="E32" s="27"/>
      <c r="F32" s="50"/>
      <c r="G32" s="50"/>
      <c r="H32" s="50"/>
    </row>
    <row r="33" spans="5:8" ht="12.75">
      <c r="E33" s="36"/>
      <c r="F33" s="50"/>
      <c r="G33" s="50"/>
      <c r="H33" s="50"/>
    </row>
    <row r="34" spans="5:8" ht="12.75">
      <c r="E34" s="36"/>
      <c r="F34" s="50"/>
      <c r="G34" s="50"/>
      <c r="H34" s="50"/>
    </row>
  </sheetData>
  <sheetProtection/>
  <mergeCells count="13">
    <mergeCell ref="D4:D5"/>
    <mergeCell ref="E25:E26"/>
    <mergeCell ref="A25:A26"/>
    <mergeCell ref="B27:D27"/>
    <mergeCell ref="B28:D28"/>
    <mergeCell ref="I18:J18"/>
    <mergeCell ref="B29:D29"/>
    <mergeCell ref="A2:E3"/>
    <mergeCell ref="A23:E24"/>
    <mergeCell ref="E4:E5"/>
    <mergeCell ref="A4:A5"/>
    <mergeCell ref="B4:B5"/>
    <mergeCell ref="C4:C5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130" zoomScaleNormal="130" zoomScalePageLayoutView="0" workbookViewId="0" topLeftCell="A7">
      <selection activeCell="J8" sqref="J8"/>
    </sheetView>
  </sheetViews>
  <sheetFormatPr defaultColWidth="9.140625" defaultRowHeight="12.75"/>
  <cols>
    <col min="1" max="1" width="2.421875" style="0" customWidth="1"/>
    <col min="2" max="2" width="3.8515625" style="0" customWidth="1"/>
    <col min="3" max="3" width="5.28125" style="0" customWidth="1"/>
    <col min="4" max="4" width="28.421875" style="0" customWidth="1"/>
    <col min="5" max="5" width="7.421875" style="0" bestFit="1" customWidth="1"/>
    <col min="6" max="7" width="8.28125" style="0" bestFit="1" customWidth="1"/>
  </cols>
  <sheetData>
    <row r="1" spans="1:2" ht="15" thickBot="1">
      <c r="A1" s="16"/>
      <c r="B1" s="103" t="s">
        <v>221</v>
      </c>
    </row>
    <row r="2" spans="1:7" ht="15">
      <c r="A2" s="1269" t="s">
        <v>10</v>
      </c>
      <c r="B2" s="1270"/>
      <c r="C2" s="1270"/>
      <c r="D2" s="1270"/>
      <c r="E2" s="335" t="s">
        <v>12</v>
      </c>
      <c r="F2" s="320" t="s">
        <v>12</v>
      </c>
      <c r="G2" s="1107" t="s">
        <v>12</v>
      </c>
    </row>
    <row r="3" spans="1:7" ht="12.75">
      <c r="A3" s="17"/>
      <c r="B3" s="18"/>
      <c r="C3" s="19"/>
      <c r="D3" s="20"/>
      <c r="E3" s="336" t="s">
        <v>540</v>
      </c>
      <c r="F3" s="534" t="s">
        <v>541</v>
      </c>
      <c r="G3" s="1108" t="s">
        <v>626</v>
      </c>
    </row>
    <row r="4" spans="1:7" ht="15.75">
      <c r="A4" s="1271" t="s">
        <v>468</v>
      </c>
      <c r="B4" s="1273" t="s">
        <v>469</v>
      </c>
      <c r="C4" s="1273" t="s">
        <v>470</v>
      </c>
      <c r="D4" s="1275" t="s">
        <v>5</v>
      </c>
      <c r="E4" s="337">
        <v>2023</v>
      </c>
      <c r="F4" s="321" t="s">
        <v>337</v>
      </c>
      <c r="G4" s="1104" t="s">
        <v>337</v>
      </c>
    </row>
    <row r="5" spans="1:7" ht="13.5" thickBot="1">
      <c r="A5" s="1272"/>
      <c r="B5" s="1274"/>
      <c r="C5" s="1274"/>
      <c r="D5" s="1276"/>
      <c r="E5" s="338" t="s">
        <v>214</v>
      </c>
      <c r="F5" s="322" t="s">
        <v>214</v>
      </c>
      <c r="G5" s="1106" t="s">
        <v>214</v>
      </c>
    </row>
    <row r="6" spans="1:7" ht="14.25" thickBot="1" thickTop="1">
      <c r="A6" s="851">
        <v>1</v>
      </c>
      <c r="B6" s="841" t="s">
        <v>471</v>
      </c>
      <c r="C6" s="110"/>
      <c r="D6" s="158"/>
      <c r="E6" s="112">
        <f>E7+E12+E16</f>
        <v>5649</v>
      </c>
      <c r="F6" s="112">
        <f>F7+F12+F16</f>
        <v>5649</v>
      </c>
      <c r="G6" s="112">
        <f>G7+G12+G16</f>
        <v>8808</v>
      </c>
    </row>
    <row r="7" spans="1:7" ht="13.5" thickTop="1">
      <c r="A7" s="851">
        <v>2</v>
      </c>
      <c r="B7" s="114">
        <v>1</v>
      </c>
      <c r="C7" s="115" t="s">
        <v>80</v>
      </c>
      <c r="D7" s="116"/>
      <c r="E7" s="117">
        <f>E8</f>
        <v>2500</v>
      </c>
      <c r="F7" s="117">
        <f>F8</f>
        <v>2500</v>
      </c>
      <c r="G7" s="117">
        <f>G8</f>
        <v>3600</v>
      </c>
    </row>
    <row r="8" spans="1:7" ht="12.75">
      <c r="A8" s="1037">
        <v>3</v>
      </c>
      <c r="B8" s="198" t="s">
        <v>191</v>
      </c>
      <c r="C8" s="159" t="s">
        <v>370</v>
      </c>
      <c r="D8" s="139"/>
      <c r="E8" s="121">
        <f>E9+E10+E11</f>
        <v>2500</v>
      </c>
      <c r="F8" s="121">
        <f>F9+F10+F11</f>
        <v>2500</v>
      </c>
      <c r="G8" s="121">
        <f>G9+G10+G11</f>
        <v>3600</v>
      </c>
    </row>
    <row r="9" spans="1:7" ht="22.5">
      <c r="A9" s="1037">
        <v>4</v>
      </c>
      <c r="B9" s="122"/>
      <c r="C9" s="160" t="s">
        <v>219</v>
      </c>
      <c r="D9" s="105" t="s">
        <v>643</v>
      </c>
      <c r="E9" s="153">
        <v>900</v>
      </c>
      <c r="F9" s="153">
        <v>900</v>
      </c>
      <c r="G9" s="153">
        <v>2000</v>
      </c>
    </row>
    <row r="10" spans="1:7" ht="12.75">
      <c r="A10" s="1037">
        <v>5</v>
      </c>
      <c r="B10" s="161"/>
      <c r="C10" s="162" t="s">
        <v>219</v>
      </c>
      <c r="D10" s="104" t="s">
        <v>418</v>
      </c>
      <c r="E10" s="125">
        <v>400</v>
      </c>
      <c r="F10" s="125">
        <v>400</v>
      </c>
      <c r="G10" s="125">
        <v>400</v>
      </c>
    </row>
    <row r="11" spans="1:7" ht="12.75">
      <c r="A11" s="1037">
        <v>6</v>
      </c>
      <c r="B11" s="161"/>
      <c r="C11" s="160" t="s">
        <v>219</v>
      </c>
      <c r="D11" s="133" t="s">
        <v>520</v>
      </c>
      <c r="E11" s="892">
        <v>1200</v>
      </c>
      <c r="F11" s="892">
        <v>1200</v>
      </c>
      <c r="G11" s="892">
        <v>1200</v>
      </c>
    </row>
    <row r="12" spans="1:7" ht="12.75">
      <c r="A12" s="1037">
        <v>7</v>
      </c>
      <c r="B12" s="126">
        <v>2</v>
      </c>
      <c r="C12" s="540" t="s">
        <v>71</v>
      </c>
      <c r="D12" s="128"/>
      <c r="E12" s="117">
        <f aca="true" t="shared" si="0" ref="E12:G13">E13</f>
        <v>800</v>
      </c>
      <c r="F12" s="117">
        <f t="shared" si="0"/>
        <v>800</v>
      </c>
      <c r="G12" s="117">
        <f t="shared" si="0"/>
        <v>2859</v>
      </c>
    </row>
    <row r="13" spans="1:7" ht="12.75">
      <c r="A13" s="1037">
        <v>8</v>
      </c>
      <c r="B13" s="236" t="s">
        <v>191</v>
      </c>
      <c r="C13" s="163" t="s">
        <v>370</v>
      </c>
      <c r="D13" s="139"/>
      <c r="E13" s="121">
        <f t="shared" si="0"/>
        <v>800</v>
      </c>
      <c r="F13" s="121">
        <f t="shared" si="0"/>
        <v>800</v>
      </c>
      <c r="G13" s="121">
        <f>SUM(G14:G15)</f>
        <v>2859</v>
      </c>
    </row>
    <row r="14" spans="1:7" ht="12.75">
      <c r="A14" s="1037">
        <v>9</v>
      </c>
      <c r="B14" s="164"/>
      <c r="C14" s="165" t="s">
        <v>220</v>
      </c>
      <c r="D14" s="133" t="s">
        <v>459</v>
      </c>
      <c r="E14" s="125">
        <v>800</v>
      </c>
      <c r="F14" s="125">
        <v>800</v>
      </c>
      <c r="G14" s="125">
        <v>800</v>
      </c>
    </row>
    <row r="15" spans="1:7" ht="22.5">
      <c r="A15" s="1037">
        <v>10</v>
      </c>
      <c r="B15" s="164"/>
      <c r="C15" s="143" t="s">
        <v>220</v>
      </c>
      <c r="D15" s="1194" t="s">
        <v>692</v>
      </c>
      <c r="E15" s="125">
        <v>0</v>
      </c>
      <c r="F15" s="125">
        <v>0</v>
      </c>
      <c r="G15" s="125">
        <v>2059</v>
      </c>
    </row>
    <row r="16" spans="1:7" ht="12.75">
      <c r="A16" s="1037">
        <v>11</v>
      </c>
      <c r="B16" s="126">
        <v>3</v>
      </c>
      <c r="C16" s="127" t="s">
        <v>81</v>
      </c>
      <c r="D16" s="128"/>
      <c r="E16" s="129">
        <f aca="true" t="shared" si="1" ref="E16:G17">E17</f>
        <v>2349</v>
      </c>
      <c r="F16" s="129">
        <f t="shared" si="1"/>
        <v>2349</v>
      </c>
      <c r="G16" s="129">
        <f t="shared" si="1"/>
        <v>2349</v>
      </c>
    </row>
    <row r="17" spans="1:7" ht="12.75">
      <c r="A17" s="1037">
        <v>12</v>
      </c>
      <c r="B17" s="236" t="s">
        <v>82</v>
      </c>
      <c r="C17" s="163" t="s">
        <v>1</v>
      </c>
      <c r="D17" s="139"/>
      <c r="E17" s="121">
        <f t="shared" si="1"/>
        <v>2349</v>
      </c>
      <c r="F17" s="121">
        <f t="shared" si="1"/>
        <v>2349</v>
      </c>
      <c r="G17" s="121">
        <f t="shared" si="1"/>
        <v>2349</v>
      </c>
    </row>
    <row r="18" spans="1:7" ht="13.5" thickBot="1">
      <c r="A18" s="1038">
        <v>13</v>
      </c>
      <c r="B18" s="155" t="s">
        <v>101</v>
      </c>
      <c r="C18" s="166" t="s">
        <v>219</v>
      </c>
      <c r="D18" s="167" t="s">
        <v>81</v>
      </c>
      <c r="E18" s="157">
        <v>2349</v>
      </c>
      <c r="F18" s="157">
        <v>2349</v>
      </c>
      <c r="G18" s="157">
        <v>2349</v>
      </c>
    </row>
    <row r="20" spans="2:7" s="39" customFormat="1" ht="9.75">
      <c r="B20" s="32"/>
      <c r="D20" s="90"/>
      <c r="E20" s="99"/>
      <c r="F20" s="99"/>
      <c r="G20" s="99"/>
    </row>
    <row r="21" spans="1:4" s="39" customFormat="1" ht="9.75">
      <c r="A21" s="32"/>
      <c r="B21" s="82"/>
      <c r="D21" s="779"/>
    </row>
    <row r="22" spans="1:3" s="39" customFormat="1" ht="9.75">
      <c r="A22" s="32"/>
      <c r="C22" s="89"/>
    </row>
    <row r="23" spans="1:4" s="39" customFormat="1" ht="11.25">
      <c r="A23" s="32"/>
      <c r="C23" s="89"/>
      <c r="D23" s="564" t="s">
        <v>675</v>
      </c>
    </row>
    <row r="24" spans="1:4" s="39" customFormat="1" ht="11.25">
      <c r="A24" s="32"/>
      <c r="B24" s="88"/>
      <c r="C24" s="89"/>
      <c r="D24" s="564" t="s">
        <v>676</v>
      </c>
    </row>
    <row r="25" spans="1:4" s="39" customFormat="1" ht="11.25">
      <c r="A25" s="32"/>
      <c r="D25" s="564" t="s">
        <v>677</v>
      </c>
    </row>
    <row r="26" ht="12.75">
      <c r="D26" s="564" t="s">
        <v>678</v>
      </c>
    </row>
    <row r="29" ht="12.75">
      <c r="D29" s="58"/>
    </row>
  </sheetData>
  <sheetProtection/>
  <mergeCells count="5">
    <mergeCell ref="A2:D2"/>
    <mergeCell ref="A4:A5"/>
    <mergeCell ref="B4:B5"/>
    <mergeCell ref="C4:C5"/>
    <mergeCell ref="D4:D5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zoomScale="130" zoomScaleNormal="130" zoomScalePageLayoutView="0" workbookViewId="0" topLeftCell="A1">
      <pane ySplit="5" topLeftCell="A12" activePane="bottomLeft" state="frozen"/>
      <selection pane="topLeft" activeCell="A1" sqref="A1"/>
      <selection pane="bottomLeft" activeCell="M73" sqref="M73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7.00390625" style="0" customWidth="1"/>
    <col min="4" max="4" width="27.28125" style="0" customWidth="1"/>
    <col min="5" max="7" width="11.8515625" style="0" bestFit="1" customWidth="1"/>
    <col min="8" max="8" width="6.7109375" style="31" customWidth="1"/>
    <col min="9" max="9" width="4.421875" style="0" customWidth="1"/>
    <col min="10" max="10" width="6.57421875" style="0" customWidth="1"/>
    <col min="11" max="11" width="9.140625" style="865" customWidth="1"/>
    <col min="12" max="12" width="10.140625" style="450" bestFit="1" customWidth="1"/>
    <col min="13" max="13" width="10.140625" style="0" bestFit="1" customWidth="1"/>
  </cols>
  <sheetData>
    <row r="1" spans="1:2" ht="15" thickBot="1">
      <c r="A1" s="16"/>
      <c r="B1" s="103" t="s">
        <v>222</v>
      </c>
    </row>
    <row r="2" spans="1:7" ht="15.75" thickBot="1">
      <c r="A2" s="1269" t="s">
        <v>10</v>
      </c>
      <c r="B2" s="1270"/>
      <c r="C2" s="1270"/>
      <c r="D2" s="1270"/>
      <c r="E2" s="335" t="s">
        <v>12</v>
      </c>
      <c r="F2" s="320" t="s">
        <v>12</v>
      </c>
      <c r="G2" s="1107" t="s">
        <v>12</v>
      </c>
    </row>
    <row r="3" spans="1:7" ht="12.75">
      <c r="A3" s="66"/>
      <c r="B3" s="67"/>
      <c r="C3" s="68"/>
      <c r="D3" s="69"/>
      <c r="E3" s="336" t="s">
        <v>540</v>
      </c>
      <c r="F3" s="534" t="s">
        <v>541</v>
      </c>
      <c r="G3" s="1108" t="s">
        <v>626</v>
      </c>
    </row>
    <row r="4" spans="1:7" ht="15.75">
      <c r="A4" s="1271" t="s">
        <v>468</v>
      </c>
      <c r="B4" s="1273" t="s">
        <v>469</v>
      </c>
      <c r="C4" s="1273" t="s">
        <v>470</v>
      </c>
      <c r="D4" s="1275" t="s">
        <v>5</v>
      </c>
      <c r="E4" s="337">
        <v>2023</v>
      </c>
      <c r="F4" s="321" t="s">
        <v>337</v>
      </c>
      <c r="G4" s="1104" t="s">
        <v>337</v>
      </c>
    </row>
    <row r="5" spans="1:7" ht="13.5" thickBot="1">
      <c r="A5" s="1272"/>
      <c r="B5" s="1274"/>
      <c r="C5" s="1274"/>
      <c r="D5" s="1276"/>
      <c r="E5" s="338" t="s">
        <v>214</v>
      </c>
      <c r="F5" s="322" t="s">
        <v>214</v>
      </c>
      <c r="G5" s="1106" t="s">
        <v>214</v>
      </c>
    </row>
    <row r="6" spans="1:7" ht="14.25" thickBot="1" thickTop="1">
      <c r="A6" s="108">
        <v>1</v>
      </c>
      <c r="B6" s="109" t="s">
        <v>105</v>
      </c>
      <c r="C6" s="110"/>
      <c r="D6" s="111"/>
      <c r="E6" s="382">
        <f>E7+E10+E14+E17+E26+E30+E38</f>
        <v>25900</v>
      </c>
      <c r="F6" s="382">
        <f>F7+F10+F14+F17+F26+F30+F38</f>
        <v>28100</v>
      </c>
      <c r="G6" s="382">
        <f>G7+G10+G14+G17+G26+G30+G38</f>
        <v>31600</v>
      </c>
    </row>
    <row r="7" spans="1:7" ht="13.5" thickTop="1">
      <c r="A7" s="113">
        <v>2</v>
      </c>
      <c r="B7" s="114">
        <v>1</v>
      </c>
      <c r="C7" s="115" t="s">
        <v>369</v>
      </c>
      <c r="D7" s="116"/>
      <c r="E7" s="257">
        <f aca="true" t="shared" si="0" ref="E7:G8">E8</f>
        <v>3000</v>
      </c>
      <c r="F7" s="257">
        <f t="shared" si="0"/>
        <v>3500</v>
      </c>
      <c r="G7" s="257">
        <f t="shared" si="0"/>
        <v>3500</v>
      </c>
    </row>
    <row r="8" spans="1:7" ht="12.75">
      <c r="A8" s="113">
        <v>3</v>
      </c>
      <c r="B8" s="118" t="s">
        <v>191</v>
      </c>
      <c r="C8" s="119" t="s">
        <v>370</v>
      </c>
      <c r="D8" s="120"/>
      <c r="E8" s="383">
        <f t="shared" si="0"/>
        <v>3000</v>
      </c>
      <c r="F8" s="383">
        <f t="shared" si="0"/>
        <v>3500</v>
      </c>
      <c r="G8" s="383">
        <f t="shared" si="0"/>
        <v>3500</v>
      </c>
    </row>
    <row r="9" spans="1:8" ht="22.5">
      <c r="A9" s="150">
        <v>4</v>
      </c>
      <c r="B9" s="122"/>
      <c r="C9" s="143" t="s">
        <v>219</v>
      </c>
      <c r="D9" s="106" t="s">
        <v>460</v>
      </c>
      <c r="E9" s="349">
        <v>3000</v>
      </c>
      <c r="F9" s="349">
        <v>3500</v>
      </c>
      <c r="G9" s="349">
        <v>3500</v>
      </c>
      <c r="H9" s="857"/>
    </row>
    <row r="10" spans="1:7" ht="12.75">
      <c r="A10" s="113">
        <v>5</v>
      </c>
      <c r="B10" s="126">
        <v>2</v>
      </c>
      <c r="C10" s="127" t="s">
        <v>83</v>
      </c>
      <c r="D10" s="128"/>
      <c r="E10" s="384">
        <f>E11</f>
        <v>2250</v>
      </c>
      <c r="F10" s="384">
        <f>F11</f>
        <v>2250</v>
      </c>
      <c r="G10" s="384">
        <f>G11</f>
        <v>2250</v>
      </c>
    </row>
    <row r="11" spans="1:7" ht="12.75">
      <c r="A11" s="113">
        <v>6</v>
      </c>
      <c r="B11" s="130" t="s">
        <v>191</v>
      </c>
      <c r="C11" s="119" t="s">
        <v>370</v>
      </c>
      <c r="D11" s="120"/>
      <c r="E11" s="383">
        <f>E12+E13</f>
        <v>2250</v>
      </c>
      <c r="F11" s="383">
        <f>F12+F13</f>
        <v>2250</v>
      </c>
      <c r="G11" s="383">
        <f>G12+G13</f>
        <v>2250</v>
      </c>
    </row>
    <row r="12" spans="1:7" ht="12.75">
      <c r="A12" s="113">
        <v>7</v>
      </c>
      <c r="B12" s="131"/>
      <c r="C12" s="549" t="s">
        <v>462</v>
      </c>
      <c r="D12" s="124" t="s">
        <v>211</v>
      </c>
      <c r="E12" s="349">
        <v>2250</v>
      </c>
      <c r="F12" s="349">
        <v>2250</v>
      </c>
      <c r="G12" s="349">
        <v>2250</v>
      </c>
    </row>
    <row r="13" spans="1:9" ht="12.75">
      <c r="A13" s="113">
        <v>8</v>
      </c>
      <c r="B13" s="132"/>
      <c r="C13" s="549" t="s">
        <v>462</v>
      </c>
      <c r="D13" s="133" t="s">
        <v>461</v>
      </c>
      <c r="E13" s="348">
        <v>0</v>
      </c>
      <c r="F13" s="348">
        <v>0</v>
      </c>
      <c r="G13" s="348">
        <v>0</v>
      </c>
      <c r="H13" s="857"/>
      <c r="I13" s="4"/>
    </row>
    <row r="14" spans="1:7" ht="12.75">
      <c r="A14" s="113">
        <v>9</v>
      </c>
      <c r="B14" s="126">
        <v>3</v>
      </c>
      <c r="C14" s="134" t="s">
        <v>84</v>
      </c>
      <c r="D14" s="135"/>
      <c r="E14" s="385">
        <f aca="true" t="shared" si="1" ref="E14:G15">E15</f>
        <v>3200</v>
      </c>
      <c r="F14" s="385">
        <f t="shared" si="1"/>
        <v>3200</v>
      </c>
      <c r="G14" s="385">
        <f t="shared" si="1"/>
        <v>3200</v>
      </c>
    </row>
    <row r="15" spans="1:7" ht="12.75">
      <c r="A15" s="113">
        <v>10</v>
      </c>
      <c r="B15" s="137" t="s">
        <v>191</v>
      </c>
      <c r="C15" s="138" t="s">
        <v>370</v>
      </c>
      <c r="D15" s="139"/>
      <c r="E15" s="386">
        <f t="shared" si="1"/>
        <v>3200</v>
      </c>
      <c r="F15" s="386">
        <f t="shared" si="1"/>
        <v>3200</v>
      </c>
      <c r="G15" s="386">
        <f t="shared" si="1"/>
        <v>3200</v>
      </c>
    </row>
    <row r="16" spans="1:7" ht="22.5">
      <c r="A16" s="113">
        <v>11</v>
      </c>
      <c r="B16" s="122"/>
      <c r="C16" s="141" t="s">
        <v>219</v>
      </c>
      <c r="D16" s="1190" t="s">
        <v>661</v>
      </c>
      <c r="E16" s="348">
        <v>3200</v>
      </c>
      <c r="F16" s="348">
        <v>3200</v>
      </c>
      <c r="G16" s="348">
        <v>3200</v>
      </c>
    </row>
    <row r="17" spans="1:7" ht="12.75">
      <c r="A17" s="113">
        <v>12</v>
      </c>
      <c r="B17" s="126">
        <v>4</v>
      </c>
      <c r="C17" s="127" t="s">
        <v>76</v>
      </c>
      <c r="D17" s="128"/>
      <c r="E17" s="257">
        <f>E18+E22</f>
        <v>7370</v>
      </c>
      <c r="F17" s="257">
        <f>F18+F22</f>
        <v>8370</v>
      </c>
      <c r="G17" s="257">
        <f>G18+G22</f>
        <v>8370</v>
      </c>
    </row>
    <row r="18" spans="1:7" ht="12.75">
      <c r="A18" s="113">
        <v>13</v>
      </c>
      <c r="B18" s="118" t="s">
        <v>191</v>
      </c>
      <c r="C18" s="144" t="s">
        <v>370</v>
      </c>
      <c r="D18" s="139"/>
      <c r="E18" s="383">
        <f>SUM(E19:E21)</f>
        <v>3300</v>
      </c>
      <c r="F18" s="383">
        <f>SUM(F19:F21)</f>
        <v>3300</v>
      </c>
      <c r="G18" s="383">
        <f>SUM(G19:G21)</f>
        <v>3300</v>
      </c>
    </row>
    <row r="19" spans="1:7" ht="12.75">
      <c r="A19" s="113">
        <v>14</v>
      </c>
      <c r="B19" s="122"/>
      <c r="C19" s="143" t="s">
        <v>219</v>
      </c>
      <c r="D19" s="133" t="s">
        <v>422</v>
      </c>
      <c r="E19" s="349">
        <v>500</v>
      </c>
      <c r="F19" s="349">
        <v>500</v>
      </c>
      <c r="G19" s="349">
        <v>500</v>
      </c>
    </row>
    <row r="20" spans="1:7" ht="32.25">
      <c r="A20" s="113">
        <v>15</v>
      </c>
      <c r="B20" s="122"/>
      <c r="C20" s="141" t="s">
        <v>219</v>
      </c>
      <c r="D20" s="107" t="s">
        <v>668</v>
      </c>
      <c r="E20" s="348">
        <v>2000</v>
      </c>
      <c r="F20" s="348">
        <v>2000</v>
      </c>
      <c r="G20" s="348">
        <v>2000</v>
      </c>
    </row>
    <row r="21" spans="1:7" ht="12.75">
      <c r="A21" s="113">
        <v>16</v>
      </c>
      <c r="B21" s="122"/>
      <c r="C21" s="141" t="s">
        <v>219</v>
      </c>
      <c r="D21" s="107" t="s">
        <v>463</v>
      </c>
      <c r="E21" s="348">
        <v>800</v>
      </c>
      <c r="F21" s="348">
        <v>800</v>
      </c>
      <c r="G21" s="348">
        <v>800</v>
      </c>
    </row>
    <row r="22" spans="1:7" ht="12.75">
      <c r="A22" s="113">
        <v>17</v>
      </c>
      <c r="B22" s="145" t="s">
        <v>192</v>
      </c>
      <c r="C22" s="146" t="s">
        <v>132</v>
      </c>
      <c r="D22" s="147"/>
      <c r="E22" s="387">
        <f>SUM(E23:E25)</f>
        <v>4070</v>
      </c>
      <c r="F22" s="387">
        <f>SUM(F23:F25)</f>
        <v>5070</v>
      </c>
      <c r="G22" s="387">
        <f>SUM(G23:G25)</f>
        <v>5070</v>
      </c>
    </row>
    <row r="23" spans="1:8" ht="12.75">
      <c r="A23" s="113">
        <v>18</v>
      </c>
      <c r="B23" s="122"/>
      <c r="C23" s="143" t="s">
        <v>219</v>
      </c>
      <c r="D23" s="456" t="s">
        <v>571</v>
      </c>
      <c r="E23" s="348">
        <v>3000</v>
      </c>
      <c r="F23" s="348">
        <v>4000</v>
      </c>
      <c r="G23" s="348">
        <v>4000</v>
      </c>
      <c r="H23" s="654"/>
    </row>
    <row r="24" spans="1:7" ht="12.75">
      <c r="A24" s="113">
        <v>19</v>
      </c>
      <c r="B24" s="122"/>
      <c r="C24" s="148" t="s">
        <v>219</v>
      </c>
      <c r="D24" s="105" t="s">
        <v>188</v>
      </c>
      <c r="E24" s="349">
        <v>1000</v>
      </c>
      <c r="F24" s="349">
        <v>1000</v>
      </c>
      <c r="G24" s="349">
        <v>1000</v>
      </c>
    </row>
    <row r="25" spans="1:7" ht="22.5">
      <c r="A25" s="113">
        <v>20</v>
      </c>
      <c r="B25" s="149"/>
      <c r="C25" s="148" t="s">
        <v>219</v>
      </c>
      <c r="D25" s="107" t="s">
        <v>506</v>
      </c>
      <c r="E25" s="349">
        <v>70</v>
      </c>
      <c r="F25" s="349">
        <v>70</v>
      </c>
      <c r="G25" s="349">
        <v>70</v>
      </c>
    </row>
    <row r="26" spans="1:7" ht="12.75">
      <c r="A26" s="113">
        <v>21</v>
      </c>
      <c r="B26" s="114">
        <v>5</v>
      </c>
      <c r="C26" s="115" t="s">
        <v>85</v>
      </c>
      <c r="D26" s="116"/>
      <c r="E26" s="385">
        <f>E27</f>
        <v>1100</v>
      </c>
      <c r="F26" s="385">
        <f>F27</f>
        <v>1100</v>
      </c>
      <c r="G26" s="385">
        <f>G27</f>
        <v>1800</v>
      </c>
    </row>
    <row r="27" spans="1:7" ht="12.75">
      <c r="A27" s="113">
        <v>22</v>
      </c>
      <c r="B27" s="118" t="s">
        <v>191</v>
      </c>
      <c r="C27" s="144" t="s">
        <v>370</v>
      </c>
      <c r="D27" s="139"/>
      <c r="E27" s="383">
        <f>E28+E29</f>
        <v>1100</v>
      </c>
      <c r="F27" s="383">
        <f>F28+F29</f>
        <v>1100</v>
      </c>
      <c r="G27" s="383">
        <f>G28+G29</f>
        <v>1800</v>
      </c>
    </row>
    <row r="28" spans="1:7" ht="22.5">
      <c r="A28" s="113">
        <v>23</v>
      </c>
      <c r="B28" s="122"/>
      <c r="C28" s="123" t="s">
        <v>219</v>
      </c>
      <c r="D28" s="1121" t="s">
        <v>645</v>
      </c>
      <c r="E28" s="349">
        <v>900</v>
      </c>
      <c r="F28" s="349">
        <v>900</v>
      </c>
      <c r="G28" s="349">
        <v>1600</v>
      </c>
    </row>
    <row r="29" spans="1:7" ht="12.75">
      <c r="A29" s="113">
        <v>24</v>
      </c>
      <c r="B29" s="122"/>
      <c r="C29" s="141" t="s">
        <v>219</v>
      </c>
      <c r="D29" s="133" t="s">
        <v>103</v>
      </c>
      <c r="E29" s="348">
        <v>200</v>
      </c>
      <c r="F29" s="348">
        <v>200</v>
      </c>
      <c r="G29" s="348">
        <v>200</v>
      </c>
    </row>
    <row r="30" spans="1:7" ht="12.75">
      <c r="A30" s="113">
        <v>25</v>
      </c>
      <c r="B30" s="126">
        <v>6</v>
      </c>
      <c r="C30" s="127" t="s">
        <v>86</v>
      </c>
      <c r="D30" s="128"/>
      <c r="E30" s="388">
        <f>E31</f>
        <v>6230</v>
      </c>
      <c r="F30" s="388">
        <f>F31</f>
        <v>6230</v>
      </c>
      <c r="G30" s="388">
        <f>G31</f>
        <v>9230</v>
      </c>
    </row>
    <row r="31" spans="1:7" ht="12.75">
      <c r="A31" s="113">
        <v>26</v>
      </c>
      <c r="B31" s="118" t="s">
        <v>191</v>
      </c>
      <c r="C31" s="138" t="s">
        <v>370</v>
      </c>
      <c r="D31" s="139"/>
      <c r="E31" s="386">
        <f>SUM(E32:E37)</f>
        <v>6230</v>
      </c>
      <c r="F31" s="386">
        <f>SUM(F32:F37)</f>
        <v>6230</v>
      </c>
      <c r="G31" s="386">
        <f>SUM(G32:G37)</f>
        <v>9230</v>
      </c>
    </row>
    <row r="32" spans="1:7" ht="12.75">
      <c r="A32" s="113">
        <v>27</v>
      </c>
      <c r="B32" s="122"/>
      <c r="C32" s="141" t="s">
        <v>219</v>
      </c>
      <c r="D32" s="133" t="s">
        <v>346</v>
      </c>
      <c r="E32" s="348">
        <v>1200</v>
      </c>
      <c r="F32" s="348">
        <v>1200</v>
      </c>
      <c r="G32" s="348">
        <v>1200</v>
      </c>
    </row>
    <row r="33" spans="1:7" ht="13.5" customHeight="1">
      <c r="A33" s="113">
        <v>28</v>
      </c>
      <c r="B33" s="122"/>
      <c r="C33" s="141" t="s">
        <v>219</v>
      </c>
      <c r="D33" s="107" t="s">
        <v>190</v>
      </c>
      <c r="E33" s="348">
        <v>1500</v>
      </c>
      <c r="F33" s="348">
        <v>1500</v>
      </c>
      <c r="G33" s="348">
        <v>1500</v>
      </c>
    </row>
    <row r="34" spans="1:7" ht="12.75">
      <c r="A34" s="113">
        <v>29</v>
      </c>
      <c r="B34" s="122"/>
      <c r="C34" s="141" t="s">
        <v>219</v>
      </c>
      <c r="D34" s="104" t="s">
        <v>347</v>
      </c>
      <c r="E34" s="348">
        <v>3000</v>
      </c>
      <c r="F34" s="348">
        <v>3000</v>
      </c>
      <c r="G34" s="348">
        <v>3000</v>
      </c>
    </row>
    <row r="35" spans="1:7" ht="12.75">
      <c r="A35" s="113">
        <v>30</v>
      </c>
      <c r="B35" s="122"/>
      <c r="C35" s="141" t="s">
        <v>219</v>
      </c>
      <c r="D35" s="104" t="s">
        <v>634</v>
      </c>
      <c r="E35" s="348">
        <v>0</v>
      </c>
      <c r="F35" s="348">
        <v>0</v>
      </c>
      <c r="G35" s="348">
        <v>1500</v>
      </c>
    </row>
    <row r="36" spans="1:7" ht="12.75">
      <c r="A36" s="113">
        <v>31</v>
      </c>
      <c r="B36" s="122"/>
      <c r="C36" s="141" t="s">
        <v>219</v>
      </c>
      <c r="D36" s="104" t="s">
        <v>679</v>
      </c>
      <c r="E36" s="348">
        <v>0</v>
      </c>
      <c r="F36" s="348">
        <v>0</v>
      </c>
      <c r="G36" s="348">
        <v>1500</v>
      </c>
    </row>
    <row r="37" spans="1:7" ht="33.75">
      <c r="A37" s="113">
        <v>32</v>
      </c>
      <c r="B37" s="122"/>
      <c r="C37" s="143" t="s">
        <v>219</v>
      </c>
      <c r="D37" s="105" t="s">
        <v>272</v>
      </c>
      <c r="E37" s="349">
        <v>530</v>
      </c>
      <c r="F37" s="349">
        <v>530</v>
      </c>
      <c r="G37" s="349">
        <v>530</v>
      </c>
    </row>
    <row r="38" spans="1:7" ht="12.75">
      <c r="A38" s="113">
        <v>33</v>
      </c>
      <c r="B38" s="126">
        <v>7</v>
      </c>
      <c r="C38" s="127" t="s">
        <v>66</v>
      </c>
      <c r="D38" s="128"/>
      <c r="E38" s="388">
        <f>E39</f>
        <v>2750</v>
      </c>
      <c r="F38" s="388">
        <f>F39</f>
        <v>3450</v>
      </c>
      <c r="G38" s="388">
        <f>G39</f>
        <v>3250</v>
      </c>
    </row>
    <row r="39" spans="1:7" ht="12.75">
      <c r="A39" s="113">
        <v>34</v>
      </c>
      <c r="B39" s="130" t="s">
        <v>191</v>
      </c>
      <c r="C39" s="138" t="s">
        <v>370</v>
      </c>
      <c r="D39" s="139"/>
      <c r="E39" s="386">
        <f>E40+E41+E42+E43+E44</f>
        <v>2750</v>
      </c>
      <c r="F39" s="386">
        <f>F40+F41+F42+F43+F44</f>
        <v>3450</v>
      </c>
      <c r="G39" s="386">
        <f>G40+G41+G42+G43+G44</f>
        <v>3250</v>
      </c>
    </row>
    <row r="40" spans="1:7" ht="12.75">
      <c r="A40" s="113">
        <v>35</v>
      </c>
      <c r="B40" s="152"/>
      <c r="C40" s="143" t="s">
        <v>219</v>
      </c>
      <c r="D40" s="124" t="s">
        <v>259</v>
      </c>
      <c r="E40" s="349">
        <v>500</v>
      </c>
      <c r="F40" s="349">
        <v>500</v>
      </c>
      <c r="G40" s="349">
        <v>800</v>
      </c>
    </row>
    <row r="41" spans="1:7" ht="12.75">
      <c r="A41" s="113">
        <v>36</v>
      </c>
      <c r="B41" s="152"/>
      <c r="C41" s="143" t="s">
        <v>219</v>
      </c>
      <c r="D41" s="124" t="s">
        <v>260</v>
      </c>
      <c r="E41" s="349">
        <v>800</v>
      </c>
      <c r="F41" s="349">
        <v>800</v>
      </c>
      <c r="G41" s="349">
        <v>500</v>
      </c>
    </row>
    <row r="42" spans="1:8" ht="12.75">
      <c r="A42" s="113">
        <v>37</v>
      </c>
      <c r="B42" s="152"/>
      <c r="C42" s="143" t="s">
        <v>219</v>
      </c>
      <c r="D42" s="142" t="s">
        <v>380</v>
      </c>
      <c r="E42" s="349">
        <v>800</v>
      </c>
      <c r="F42" s="349">
        <v>1500</v>
      </c>
      <c r="G42" s="349">
        <v>1500</v>
      </c>
      <c r="H42" s="654"/>
    </row>
    <row r="43" spans="1:7" ht="12.75">
      <c r="A43" s="113">
        <v>38</v>
      </c>
      <c r="B43" s="152"/>
      <c r="C43" s="143" t="s">
        <v>219</v>
      </c>
      <c r="D43" s="142" t="s">
        <v>123</v>
      </c>
      <c r="E43" s="389">
        <v>50</v>
      </c>
      <c r="F43" s="389">
        <v>50</v>
      </c>
      <c r="G43" s="389">
        <v>50</v>
      </c>
    </row>
    <row r="44" spans="1:7" ht="13.5" thickBot="1">
      <c r="A44" s="113">
        <v>39</v>
      </c>
      <c r="B44" s="155"/>
      <c r="C44" s="156" t="s">
        <v>219</v>
      </c>
      <c r="D44" s="879" t="s">
        <v>657</v>
      </c>
      <c r="E44" s="361">
        <v>600</v>
      </c>
      <c r="F44" s="361">
        <v>600</v>
      </c>
      <c r="G44" s="361">
        <v>400</v>
      </c>
    </row>
    <row r="45" spans="1:7" ht="12.75">
      <c r="A45" s="672"/>
      <c r="B45" s="955"/>
      <c r="C45" s="956"/>
      <c r="D45" s="957"/>
      <c r="E45" s="958"/>
      <c r="F45" s="958"/>
      <c r="G45" s="958"/>
    </row>
    <row r="46" spans="1:7" ht="12.75">
      <c r="A46" s="672"/>
      <c r="B46" s="955"/>
      <c r="C46" s="956"/>
      <c r="D46" s="503" t="s">
        <v>644</v>
      </c>
      <c r="E46" s="958"/>
      <c r="F46" s="958"/>
      <c r="G46" s="958"/>
    </row>
    <row r="47" spans="1:7" ht="12.75">
      <c r="A47" s="672"/>
      <c r="B47" s="955"/>
      <c r="C47" s="956"/>
      <c r="D47" s="957"/>
      <c r="E47" s="958"/>
      <c r="F47" s="958"/>
      <c r="G47" s="958"/>
    </row>
    <row r="48" spans="1:7" ht="12.75">
      <c r="A48" s="672"/>
      <c r="B48" s="955"/>
      <c r="C48" s="956"/>
      <c r="D48" s="503" t="s">
        <v>680</v>
      </c>
      <c r="E48" s="958"/>
      <c r="F48" s="958"/>
      <c r="G48" s="958"/>
    </row>
    <row r="49" spans="1:7" ht="12.75">
      <c r="A49" s="672"/>
      <c r="B49" s="955"/>
      <c r="C49" s="956"/>
      <c r="D49" s="957"/>
      <c r="E49" s="958"/>
      <c r="F49" s="958"/>
      <c r="G49" s="958"/>
    </row>
    <row r="50" spans="1:7" ht="12.75">
      <c r="A50" s="672"/>
      <c r="B50" s="955"/>
      <c r="C50" s="956"/>
      <c r="D50" s="957"/>
      <c r="E50" s="958"/>
      <c r="F50" s="958"/>
      <c r="G50" s="958"/>
    </row>
    <row r="51" spans="1:7" ht="12.75">
      <c r="A51" s="672"/>
      <c r="B51" s="955"/>
      <c r="C51" s="956"/>
      <c r="D51" s="957"/>
      <c r="E51" s="958"/>
      <c r="F51" s="958"/>
      <c r="G51" s="958"/>
    </row>
    <row r="52" spans="1:7" ht="12.75">
      <c r="A52" s="672"/>
      <c r="B52" s="955"/>
      <c r="C52" s="956"/>
      <c r="D52" s="957"/>
      <c r="E52" s="958"/>
      <c r="F52" s="958"/>
      <c r="G52" s="958"/>
    </row>
    <row r="53" spans="1:7" ht="12.75">
      <c r="A53" s="672"/>
      <c r="B53" s="955"/>
      <c r="C53" s="956"/>
      <c r="D53" s="957"/>
      <c r="E53" s="958"/>
      <c r="F53" s="958"/>
      <c r="G53" s="958"/>
    </row>
    <row r="54" spans="1:7" ht="12.75">
      <c r="A54" s="672"/>
      <c r="B54" s="955"/>
      <c r="C54" s="956"/>
      <c r="D54" s="957"/>
      <c r="E54" s="958"/>
      <c r="F54" s="958"/>
      <c r="G54" s="958"/>
    </row>
    <row r="55" spans="1:7" ht="12.75">
      <c r="A55" s="672"/>
      <c r="B55" s="955"/>
      <c r="C55" s="956"/>
      <c r="D55" s="957"/>
      <c r="E55" s="958"/>
      <c r="F55" s="958"/>
      <c r="G55" s="958"/>
    </row>
    <row r="56" spans="1:7" ht="12.75">
      <c r="A56" s="672"/>
      <c r="B56" s="955"/>
      <c r="C56" s="956"/>
      <c r="D56" s="957"/>
      <c r="E56" s="958"/>
      <c r="F56" s="958"/>
      <c r="G56" s="958"/>
    </row>
    <row r="57" spans="1:7" ht="12.75">
      <c r="A57" s="672"/>
      <c r="B57" s="955"/>
      <c r="C57" s="956"/>
      <c r="D57" s="957"/>
      <c r="E57" s="958"/>
      <c r="F57" s="958"/>
      <c r="G57" s="958"/>
    </row>
    <row r="58" spans="1:12" s="39" customFormat="1" ht="15" thickBot="1">
      <c r="A58" s="16"/>
      <c r="B58" s="103" t="s">
        <v>222</v>
      </c>
      <c r="C58"/>
      <c r="D58"/>
      <c r="E58" s="31"/>
      <c r="H58" s="31"/>
      <c r="K58" s="865"/>
      <c r="L58" s="869"/>
    </row>
    <row r="59" spans="1:12" s="39" customFormat="1" ht="15.75" thickBot="1">
      <c r="A59" s="1280" t="s">
        <v>9</v>
      </c>
      <c r="B59" s="1281"/>
      <c r="C59" s="1281"/>
      <c r="D59" s="1281"/>
      <c r="E59" s="335" t="s">
        <v>12</v>
      </c>
      <c r="F59" s="320" t="s">
        <v>12</v>
      </c>
      <c r="G59" s="1107" t="s">
        <v>12</v>
      </c>
      <c r="H59" s="31"/>
      <c r="K59" s="865"/>
      <c r="L59" s="869"/>
    </row>
    <row r="60" spans="1:12" s="39" customFormat="1" ht="12.75" customHeight="1">
      <c r="A60" s="66"/>
      <c r="B60" s="67"/>
      <c r="C60" s="68"/>
      <c r="D60" s="69"/>
      <c r="E60" s="336" t="s">
        <v>540</v>
      </c>
      <c r="F60" s="534" t="s">
        <v>541</v>
      </c>
      <c r="G60" s="1108" t="s">
        <v>626</v>
      </c>
      <c r="H60" s="31"/>
      <c r="K60" s="865"/>
      <c r="L60" s="869"/>
    </row>
    <row r="61" spans="1:12" s="39" customFormat="1" ht="15.75">
      <c r="A61" s="1271" t="s">
        <v>468</v>
      </c>
      <c r="B61" s="1273" t="s">
        <v>469</v>
      </c>
      <c r="C61" s="1273" t="s">
        <v>470</v>
      </c>
      <c r="D61" s="1275" t="s">
        <v>5</v>
      </c>
      <c r="E61" s="337">
        <v>2023</v>
      </c>
      <c r="F61" s="321" t="s">
        <v>337</v>
      </c>
      <c r="G61" s="1104" t="s">
        <v>337</v>
      </c>
      <c r="H61" s="31"/>
      <c r="K61" s="865"/>
      <c r="L61" s="869"/>
    </row>
    <row r="62" spans="1:12" s="39" customFormat="1" ht="13.5" thickBot="1">
      <c r="A62" s="1272"/>
      <c r="B62" s="1274"/>
      <c r="C62" s="1274"/>
      <c r="D62" s="1276"/>
      <c r="E62" s="338" t="s">
        <v>214</v>
      </c>
      <c r="F62" s="322" t="s">
        <v>214</v>
      </c>
      <c r="G62" s="1106" t="s">
        <v>214</v>
      </c>
      <c r="H62" s="31"/>
      <c r="K62" s="865"/>
      <c r="L62" s="869"/>
    </row>
    <row r="63" spans="1:7" ht="18" customHeight="1" thickBot="1" thickTop="1">
      <c r="A63" s="108">
        <v>1</v>
      </c>
      <c r="B63" s="114">
        <v>4</v>
      </c>
      <c r="C63" s="260" t="s">
        <v>76</v>
      </c>
      <c r="D63" s="116"/>
      <c r="E63" s="257">
        <f aca="true" t="shared" si="2" ref="E63:G64">E64</f>
        <v>6115434.170000001</v>
      </c>
      <c r="F63" s="257">
        <f t="shared" si="2"/>
        <v>3099534.17</v>
      </c>
      <c r="G63" s="257">
        <f t="shared" si="2"/>
        <v>2628320.04</v>
      </c>
    </row>
    <row r="64" spans="1:12" s="39" customFormat="1" ht="24.75" customHeight="1" thickBot="1" thickTop="1">
      <c r="A64" s="108">
        <v>2</v>
      </c>
      <c r="B64" s="109" t="s">
        <v>105</v>
      </c>
      <c r="C64" s="110"/>
      <c r="D64" s="35"/>
      <c r="E64" s="258">
        <f t="shared" si="2"/>
        <v>6115434.170000001</v>
      </c>
      <c r="F64" s="258">
        <f t="shared" si="2"/>
        <v>3099534.17</v>
      </c>
      <c r="G64" s="258">
        <f t="shared" si="2"/>
        <v>2628320.04</v>
      </c>
      <c r="H64" s="31"/>
      <c r="K64" s="865"/>
      <c r="L64" s="869"/>
    </row>
    <row r="65" spans="1:12" s="317" customFormat="1" ht="24.75" customHeight="1" thickTop="1">
      <c r="A65" s="360">
        <v>3</v>
      </c>
      <c r="B65" s="145" t="s">
        <v>192</v>
      </c>
      <c r="C65" s="396" t="s">
        <v>132</v>
      </c>
      <c r="D65" s="147"/>
      <c r="E65" s="259">
        <f>SUM(E66:E82)</f>
        <v>6115434.170000001</v>
      </c>
      <c r="F65" s="1070">
        <f>SUM(F66:F83)</f>
        <v>3099534.17</v>
      </c>
      <c r="G65" s="1070">
        <f>SUM(G66:G83)</f>
        <v>2628320.04</v>
      </c>
      <c r="H65" s="1277" t="s">
        <v>579</v>
      </c>
      <c r="I65" s="1278"/>
      <c r="J65" s="1279"/>
      <c r="K65" s="865"/>
      <c r="L65" s="450"/>
    </row>
    <row r="66" spans="1:10" ht="12.75">
      <c r="A66" s="360">
        <v>4</v>
      </c>
      <c r="B66" s="255"/>
      <c r="C66" s="1090" t="s">
        <v>223</v>
      </c>
      <c r="D66" s="566" t="s">
        <v>439</v>
      </c>
      <c r="E66" s="348">
        <v>0</v>
      </c>
      <c r="F66" s="1065">
        <v>0</v>
      </c>
      <c r="G66" s="1065">
        <v>0</v>
      </c>
      <c r="H66" s="1195"/>
      <c r="I66" s="1195"/>
      <c r="J66" s="1195"/>
    </row>
    <row r="67" spans="1:10" ht="28.5" customHeight="1">
      <c r="A67" s="360">
        <v>5</v>
      </c>
      <c r="B67" s="255"/>
      <c r="C67" s="1090" t="s">
        <v>223</v>
      </c>
      <c r="D67" s="567" t="s">
        <v>612</v>
      </c>
      <c r="E67" s="348">
        <v>0</v>
      </c>
      <c r="F67" s="1065">
        <f>12600+3500</f>
        <v>16100</v>
      </c>
      <c r="G67" s="1065">
        <f>12600+3500</f>
        <v>16100</v>
      </c>
      <c r="H67" s="1195"/>
      <c r="I67" s="1195"/>
      <c r="J67" s="1195"/>
    </row>
    <row r="68" spans="1:10" ht="28.5" customHeight="1">
      <c r="A68" s="360">
        <v>6</v>
      </c>
      <c r="B68" s="255"/>
      <c r="C68" s="1090" t="s">
        <v>223</v>
      </c>
      <c r="D68" s="567" t="s">
        <v>605</v>
      </c>
      <c r="E68" s="348">
        <v>0</v>
      </c>
      <c r="F68" s="1065">
        <v>300000</v>
      </c>
      <c r="G68" s="1065">
        <v>300000</v>
      </c>
      <c r="H68" s="1195"/>
      <c r="I68" s="1195"/>
      <c r="J68" s="1195"/>
    </row>
    <row r="69" spans="1:10" ht="28.5" customHeight="1">
      <c r="A69" s="360">
        <v>7</v>
      </c>
      <c r="B69" s="255"/>
      <c r="C69" s="1090" t="s">
        <v>223</v>
      </c>
      <c r="D69" s="567" t="s">
        <v>606</v>
      </c>
      <c r="E69" s="348">
        <v>0</v>
      </c>
      <c r="F69" s="1065">
        <v>20000</v>
      </c>
      <c r="G69" s="1065">
        <v>20000</v>
      </c>
      <c r="H69" s="1195"/>
      <c r="I69" s="1195"/>
      <c r="J69" s="1195"/>
    </row>
    <row r="70" spans="1:12" s="39" customFormat="1" ht="12">
      <c r="A70" s="360">
        <v>8</v>
      </c>
      <c r="B70" s="149"/>
      <c r="C70" s="459" t="s">
        <v>223</v>
      </c>
      <c r="D70" s="567" t="s">
        <v>536</v>
      </c>
      <c r="E70" s="597">
        <v>495860</v>
      </c>
      <c r="F70" s="1066">
        <v>495860</v>
      </c>
      <c r="G70" s="1066">
        <v>0</v>
      </c>
      <c r="H70" s="1195"/>
      <c r="I70" s="1195"/>
      <c r="J70" s="1195"/>
      <c r="K70" s="865"/>
      <c r="L70" s="869"/>
    </row>
    <row r="71" spans="1:13" s="39" customFormat="1" ht="19.5">
      <c r="A71" s="360">
        <v>9</v>
      </c>
      <c r="B71" s="149"/>
      <c r="C71" s="459" t="s">
        <v>223</v>
      </c>
      <c r="D71" s="567" t="s">
        <v>495</v>
      </c>
      <c r="E71" s="597">
        <v>25000</v>
      </c>
      <c r="F71" s="1066">
        <v>25000</v>
      </c>
      <c r="G71" s="1066">
        <v>0</v>
      </c>
      <c r="H71" s="1196">
        <v>0</v>
      </c>
      <c r="I71" s="1197"/>
      <c r="J71" s="1195"/>
      <c r="K71" s="1031"/>
      <c r="L71" s="1059"/>
      <c r="M71" s="99"/>
    </row>
    <row r="72" spans="1:13" s="39" customFormat="1" ht="12">
      <c r="A72" s="360">
        <v>10</v>
      </c>
      <c r="B72" s="149"/>
      <c r="C72" s="459" t="s">
        <v>223</v>
      </c>
      <c r="D72" s="567" t="s">
        <v>530</v>
      </c>
      <c r="E72" s="597">
        <v>3325000</v>
      </c>
      <c r="F72" s="1066">
        <v>0</v>
      </c>
      <c r="G72" s="1066">
        <v>0</v>
      </c>
      <c r="H72" s="1197"/>
      <c r="I72" s="1197"/>
      <c r="J72" s="1195"/>
      <c r="K72" s="1031"/>
      <c r="L72" s="1059"/>
      <c r="M72" s="99"/>
    </row>
    <row r="73" spans="1:13" s="39" customFormat="1" ht="12">
      <c r="A73" s="360">
        <v>11</v>
      </c>
      <c r="B73" s="149"/>
      <c r="C73" s="459" t="s">
        <v>223</v>
      </c>
      <c r="D73" s="567" t="s">
        <v>489</v>
      </c>
      <c r="E73" s="597">
        <v>175000</v>
      </c>
      <c r="F73" s="1066">
        <v>0</v>
      </c>
      <c r="G73" s="1066">
        <v>0</v>
      </c>
      <c r="H73" s="1197"/>
      <c r="I73" s="1197"/>
      <c r="J73" s="1198">
        <v>175000</v>
      </c>
      <c r="K73" s="1031"/>
      <c r="L73" s="1059"/>
      <c r="M73" s="1060"/>
    </row>
    <row r="74" spans="1:13" s="39" customFormat="1" ht="19.5">
      <c r="A74" s="360">
        <v>12</v>
      </c>
      <c r="B74" s="149"/>
      <c r="C74" s="459" t="s">
        <v>223</v>
      </c>
      <c r="D74" s="567" t="s">
        <v>624</v>
      </c>
      <c r="E74" s="597"/>
      <c r="F74" s="1066">
        <v>20000</v>
      </c>
      <c r="G74" s="1066">
        <v>45000</v>
      </c>
      <c r="H74" s="1196">
        <v>25000</v>
      </c>
      <c r="I74" s="1197"/>
      <c r="J74" s="1198"/>
      <c r="K74" s="1031"/>
      <c r="L74" s="1059"/>
      <c r="M74" s="1060"/>
    </row>
    <row r="75" spans="1:13" s="39" customFormat="1" ht="19.5">
      <c r="A75" s="150">
        <v>13</v>
      </c>
      <c r="B75" s="149"/>
      <c r="C75" s="459" t="s">
        <v>223</v>
      </c>
      <c r="D75" s="794" t="s">
        <v>531</v>
      </c>
      <c r="E75" s="597">
        <v>198340.23</v>
      </c>
      <c r="F75" s="1066">
        <v>198340.23</v>
      </c>
      <c r="G75" s="1066">
        <v>198340.23</v>
      </c>
      <c r="H75" s="1197"/>
      <c r="I75" s="1197"/>
      <c r="J75" s="1195"/>
      <c r="K75" s="1031"/>
      <c r="L75" s="1059"/>
      <c r="M75" s="99"/>
    </row>
    <row r="76" spans="1:13" s="39" customFormat="1" ht="29.25">
      <c r="A76" s="150">
        <v>14</v>
      </c>
      <c r="B76" s="149"/>
      <c r="C76" s="459" t="s">
        <v>223</v>
      </c>
      <c r="D76" s="794" t="s">
        <v>440</v>
      </c>
      <c r="E76" s="597">
        <v>9917.01</v>
      </c>
      <c r="F76" s="1066">
        <v>9917.01</v>
      </c>
      <c r="G76" s="1066">
        <v>9917.01</v>
      </c>
      <c r="H76" s="1199"/>
      <c r="I76" s="1197"/>
      <c r="J76" s="1195"/>
      <c r="K76" s="1031"/>
      <c r="L76" s="1059"/>
      <c r="M76" s="99"/>
    </row>
    <row r="77" spans="1:13" s="39" customFormat="1" ht="12">
      <c r="A77" s="150">
        <v>15</v>
      </c>
      <c r="B77" s="149"/>
      <c r="C77" s="459" t="s">
        <v>223</v>
      </c>
      <c r="D77" s="363" t="s">
        <v>616</v>
      </c>
      <c r="E77" s="597">
        <v>0</v>
      </c>
      <c r="F77" s="1066">
        <v>80000</v>
      </c>
      <c r="G77" s="1066">
        <v>80000</v>
      </c>
      <c r="H77" s="1199"/>
      <c r="I77" s="1197"/>
      <c r="J77" s="1195"/>
      <c r="K77" s="1031"/>
      <c r="L77" s="1059"/>
      <c r="M77" s="99"/>
    </row>
    <row r="78" spans="1:13" s="39" customFormat="1" ht="12">
      <c r="A78" s="150">
        <v>16</v>
      </c>
      <c r="B78" s="149"/>
      <c r="C78" s="459" t="s">
        <v>223</v>
      </c>
      <c r="D78" s="363" t="s">
        <v>617</v>
      </c>
      <c r="E78" s="597">
        <v>0</v>
      </c>
      <c r="F78" s="1066">
        <v>8000</v>
      </c>
      <c r="G78" s="1066">
        <v>10000</v>
      </c>
      <c r="H78" s="1199"/>
      <c r="I78" s="1197"/>
      <c r="J78" s="1195"/>
      <c r="K78" s="1031"/>
      <c r="L78" s="1059"/>
      <c r="M78" s="99"/>
    </row>
    <row r="79" spans="1:13" ht="12.75">
      <c r="A79" s="360">
        <v>17</v>
      </c>
      <c r="B79" s="149"/>
      <c r="C79" s="459" t="s">
        <v>223</v>
      </c>
      <c r="D79" s="567" t="s">
        <v>587</v>
      </c>
      <c r="E79" s="349">
        <v>1608905.46</v>
      </c>
      <c r="F79" s="1067">
        <v>1608905.46</v>
      </c>
      <c r="G79" s="1067">
        <v>1608905.46</v>
      </c>
      <c r="H79" s="1197"/>
      <c r="I79" s="1197"/>
      <c r="J79" s="1195"/>
      <c r="K79" s="1031"/>
      <c r="L79" s="784"/>
      <c r="M79" s="33"/>
    </row>
    <row r="80" spans="1:13" ht="12.75">
      <c r="A80" s="360">
        <v>18</v>
      </c>
      <c r="B80" s="149"/>
      <c r="C80" s="459" t="s">
        <v>223</v>
      </c>
      <c r="D80" s="567" t="s">
        <v>611</v>
      </c>
      <c r="E80" s="349"/>
      <c r="F80" s="1067">
        <v>20000</v>
      </c>
      <c r="G80" s="1067">
        <v>35000</v>
      </c>
      <c r="H80" s="1196">
        <v>20000</v>
      </c>
      <c r="I80" s="1197"/>
      <c r="J80" s="1195"/>
      <c r="K80" s="1031"/>
      <c r="L80" s="1031"/>
      <c r="M80" s="33"/>
    </row>
    <row r="81" spans="1:13" ht="12.75">
      <c r="A81" s="360">
        <v>19</v>
      </c>
      <c r="B81" s="149"/>
      <c r="C81" s="459" t="s">
        <v>223</v>
      </c>
      <c r="D81" s="567" t="s">
        <v>532</v>
      </c>
      <c r="E81" s="349">
        <v>263540.9</v>
      </c>
      <c r="F81" s="1067">
        <v>263540.9</v>
      </c>
      <c r="G81" s="1067">
        <v>271177.34</v>
      </c>
      <c r="H81" s="1197"/>
      <c r="I81" s="1197"/>
      <c r="J81" s="1195"/>
      <c r="K81" s="1031"/>
      <c r="L81" s="784"/>
      <c r="M81" s="33"/>
    </row>
    <row r="82" spans="1:13" ht="19.5">
      <c r="A82" s="360">
        <v>20</v>
      </c>
      <c r="B82" s="149"/>
      <c r="C82" s="459" t="s">
        <v>223</v>
      </c>
      <c r="D82" s="567" t="s">
        <v>441</v>
      </c>
      <c r="E82" s="349">
        <v>13870.57</v>
      </c>
      <c r="F82" s="1067">
        <v>13870.57</v>
      </c>
      <c r="G82" s="1067">
        <v>0</v>
      </c>
      <c r="H82" s="1196">
        <v>0</v>
      </c>
      <c r="I82" s="1197"/>
      <c r="J82" s="1195"/>
      <c r="K82" s="1031"/>
      <c r="L82" s="1031"/>
      <c r="M82" s="33"/>
    </row>
    <row r="83" spans="1:13" ht="12.75">
      <c r="A83" s="360">
        <v>21</v>
      </c>
      <c r="B83" s="149"/>
      <c r="C83" s="459" t="s">
        <v>223</v>
      </c>
      <c r="D83" s="567" t="s">
        <v>568</v>
      </c>
      <c r="E83" s="349">
        <v>0</v>
      </c>
      <c r="F83" s="1067">
        <v>20000</v>
      </c>
      <c r="G83" s="1067">
        <v>33880</v>
      </c>
      <c r="H83" s="1196">
        <v>33880</v>
      </c>
      <c r="I83" s="1197"/>
      <c r="J83" s="1195"/>
      <c r="K83" s="1031"/>
      <c r="L83" s="1031"/>
      <c r="M83" s="33"/>
    </row>
    <row r="84" spans="8:13" ht="12.75">
      <c r="H84" s="1200">
        <f>SUM(H71:H83)</f>
        <v>78880</v>
      </c>
      <c r="I84" s="1201">
        <f>SUM(I73:I82)</f>
        <v>0</v>
      </c>
      <c r="J84" s="1202">
        <f>J73</f>
        <v>175000</v>
      </c>
      <c r="K84" s="1061"/>
      <c r="L84" s="1061"/>
      <c r="M84" s="1062"/>
    </row>
    <row r="85" spans="5:13" ht="24.75">
      <c r="E85" s="33"/>
      <c r="F85" s="33"/>
      <c r="G85" s="33"/>
      <c r="H85" s="1203" t="s">
        <v>500</v>
      </c>
      <c r="I85" s="1204" t="s">
        <v>586</v>
      </c>
      <c r="J85" s="1205" t="s">
        <v>537</v>
      </c>
      <c r="K85" s="1063"/>
      <c r="L85" s="1063"/>
      <c r="M85" s="1064"/>
    </row>
    <row r="87" spans="5:7" ht="12.75">
      <c r="E87" s="4"/>
      <c r="F87" s="4"/>
      <c r="G87" s="4"/>
    </row>
    <row r="88" spans="5:7" ht="3" customHeight="1">
      <c r="E88" s="880"/>
      <c r="F88" s="4"/>
      <c r="G88" s="4"/>
    </row>
    <row r="89" spans="4:12" s="424" customFormat="1" ht="12.75">
      <c r="D89" s="1214"/>
      <c r="E89" s="1215"/>
      <c r="F89" s="1216"/>
      <c r="G89" s="571"/>
      <c r="H89" s="1217"/>
      <c r="K89" s="1218"/>
      <c r="L89" s="1219"/>
    </row>
    <row r="90" spans="4:12" s="424" customFormat="1" ht="12.75">
      <c r="D90" s="571"/>
      <c r="E90" s="1220"/>
      <c r="F90" s="1220"/>
      <c r="G90" s="1092"/>
      <c r="H90" s="1217"/>
      <c r="K90" s="1218"/>
      <c r="L90" s="1219"/>
    </row>
    <row r="91" spans="4:12" s="424" customFormat="1" ht="12.75">
      <c r="D91" s="571"/>
      <c r="E91" s="1220"/>
      <c r="F91" s="1220"/>
      <c r="G91" s="571"/>
      <c r="H91" s="1217"/>
      <c r="K91" s="1218"/>
      <c r="L91" s="1219"/>
    </row>
    <row r="92" spans="4:12" s="424" customFormat="1" ht="12.75">
      <c r="D92" s="571"/>
      <c r="E92" s="1220"/>
      <c r="F92" s="1220"/>
      <c r="G92" s="571"/>
      <c r="H92" s="1217"/>
      <c r="K92" s="1218"/>
      <c r="L92" s="1219"/>
    </row>
    <row r="93" spans="4:12" s="424" customFormat="1" ht="12.75">
      <c r="D93" s="571"/>
      <c r="E93" s="1220"/>
      <c r="F93" s="1220"/>
      <c r="G93" s="571"/>
      <c r="H93" s="1217"/>
      <c r="K93" s="1218"/>
      <c r="L93" s="1219"/>
    </row>
    <row r="94" spans="4:12" s="424" customFormat="1" ht="12.75">
      <c r="D94" s="1221"/>
      <c r="E94" s="1220"/>
      <c r="F94" s="1220"/>
      <c r="G94" s="571"/>
      <c r="H94" s="1217"/>
      <c r="K94" s="1218"/>
      <c r="L94" s="1219"/>
    </row>
    <row r="95" spans="4:12" s="424" customFormat="1" ht="12.75">
      <c r="D95" s="571"/>
      <c r="E95" s="1220"/>
      <c r="F95" s="1220"/>
      <c r="G95" s="571"/>
      <c r="H95" s="1217"/>
      <c r="K95" s="1218"/>
      <c r="L95" s="1219"/>
    </row>
    <row r="96" spans="4:12" s="424" customFormat="1" ht="12.75">
      <c r="D96" s="571"/>
      <c r="E96" s="1220"/>
      <c r="F96" s="1220"/>
      <c r="G96" s="571"/>
      <c r="H96" s="1217"/>
      <c r="K96" s="1218"/>
      <c r="L96" s="1219"/>
    </row>
    <row r="97" spans="4:12" s="424" customFormat="1" ht="12.75">
      <c r="D97" s="571"/>
      <c r="E97" s="1220"/>
      <c r="F97" s="1220"/>
      <c r="H97" s="1217"/>
      <c r="K97" s="1218"/>
      <c r="L97" s="1219"/>
    </row>
    <row r="98" spans="4:12" s="424" customFormat="1" ht="12.75">
      <c r="D98" s="571"/>
      <c r="E98" s="1222"/>
      <c r="F98" s="1222"/>
      <c r="H98" s="1217"/>
      <c r="K98" s="1218"/>
      <c r="L98" s="1219"/>
    </row>
    <row r="99" spans="5:12" s="424" customFormat="1" ht="12.75">
      <c r="E99" s="1223"/>
      <c r="F99" s="1223"/>
      <c r="H99" s="1217"/>
      <c r="K99" s="1218"/>
      <c r="L99" s="1219"/>
    </row>
    <row r="100" spans="8:12" s="317" customFormat="1" ht="12.75">
      <c r="H100" s="397"/>
      <c r="K100" s="865"/>
      <c r="L100" s="450"/>
    </row>
  </sheetData>
  <sheetProtection/>
  <mergeCells count="11">
    <mergeCell ref="A2:D2"/>
    <mergeCell ref="A59:D59"/>
    <mergeCell ref="A4:A5"/>
    <mergeCell ref="B4:B5"/>
    <mergeCell ref="C4:C5"/>
    <mergeCell ref="D4:D5"/>
    <mergeCell ref="H65:J65"/>
    <mergeCell ref="A61:A62"/>
    <mergeCell ref="B61:B62"/>
    <mergeCell ref="C61:C62"/>
    <mergeCell ref="D61:D62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="130" zoomScaleNormal="130" zoomScalePageLayoutView="0" workbookViewId="0" topLeftCell="A1">
      <pane ySplit="5" topLeftCell="A39" activePane="bottomLeft" state="frozen"/>
      <selection pane="topLeft" activeCell="A1" sqref="A1"/>
      <selection pane="bottomLeft" activeCell="U25" sqref="U25"/>
    </sheetView>
  </sheetViews>
  <sheetFormatPr defaultColWidth="2.7109375" defaultRowHeight="12.75"/>
  <cols>
    <col min="1" max="1" width="3.00390625" style="0" customWidth="1"/>
    <col min="2" max="2" width="5.7109375" style="0" customWidth="1"/>
    <col min="3" max="3" width="7.57421875" style="0" customWidth="1"/>
    <col min="4" max="4" width="26.28125" style="0" customWidth="1"/>
    <col min="5" max="5" width="7.421875" style="0" bestFit="1" customWidth="1"/>
    <col min="6" max="7" width="8.28125" style="0" bestFit="1" customWidth="1"/>
    <col min="8" max="8" width="3.00390625" style="33" customWidth="1"/>
    <col min="9" max="9" width="8.7109375" style="0" customWidth="1"/>
    <col min="10" max="10" width="8.421875" style="0" customWidth="1"/>
    <col min="11" max="11" width="11.57421875" style="0" customWidth="1"/>
  </cols>
  <sheetData>
    <row r="1" spans="1:2" ht="15" thickBot="1">
      <c r="A1" s="16"/>
      <c r="B1" s="103" t="s">
        <v>224</v>
      </c>
    </row>
    <row r="2" spans="1:8" ht="15.75" thickBot="1">
      <c r="A2" s="1269" t="s">
        <v>10</v>
      </c>
      <c r="B2" s="1270"/>
      <c r="C2" s="1270"/>
      <c r="D2" s="1282"/>
      <c r="E2" s="903" t="s">
        <v>12</v>
      </c>
      <c r="F2" s="320" t="s">
        <v>12</v>
      </c>
      <c r="G2" s="1107" t="s">
        <v>12</v>
      </c>
      <c r="H2" s="1117"/>
    </row>
    <row r="3" spans="1:8" ht="12.75">
      <c r="A3" s="66"/>
      <c r="B3" s="67"/>
      <c r="C3" s="68"/>
      <c r="D3" s="912"/>
      <c r="E3" s="904" t="s">
        <v>540</v>
      </c>
      <c r="F3" s="534" t="s">
        <v>541</v>
      </c>
      <c r="G3" s="1108" t="s">
        <v>626</v>
      </c>
      <c r="H3" s="1118"/>
    </row>
    <row r="4" spans="1:8" ht="15.75">
      <c r="A4" s="1271" t="s">
        <v>468</v>
      </c>
      <c r="B4" s="1273" t="s">
        <v>469</v>
      </c>
      <c r="C4" s="1273" t="s">
        <v>470</v>
      </c>
      <c r="D4" s="1275" t="s">
        <v>5</v>
      </c>
      <c r="E4" s="905">
        <v>2023</v>
      </c>
      <c r="F4" s="321" t="s">
        <v>337</v>
      </c>
      <c r="G4" s="1104" t="s">
        <v>337</v>
      </c>
      <c r="H4" s="1119"/>
    </row>
    <row r="5" spans="1:8" ht="13.5" thickBot="1">
      <c r="A5" s="1272"/>
      <c r="B5" s="1274"/>
      <c r="C5" s="1274"/>
      <c r="D5" s="1276"/>
      <c r="E5" s="906" t="s">
        <v>214</v>
      </c>
      <c r="F5" s="322" t="s">
        <v>214</v>
      </c>
      <c r="G5" s="1106" t="s">
        <v>214</v>
      </c>
      <c r="H5" s="1120"/>
    </row>
    <row r="6" spans="1:8" s="317" customFormat="1" ht="14.25" thickBot="1" thickTop="1">
      <c r="A6" s="108">
        <v>1</v>
      </c>
      <c r="B6" s="109" t="s">
        <v>104</v>
      </c>
      <c r="C6" s="168"/>
      <c r="D6" s="913"/>
      <c r="E6" s="907">
        <f>E7+E15+E19+E25</f>
        <v>7624.9974999999995</v>
      </c>
      <c r="F6" s="207">
        <f>F7+F15+F19+F25</f>
        <v>8635.45129</v>
      </c>
      <c r="G6" s="207">
        <f>G7+G15+G19+G25</f>
        <v>18135.45129</v>
      </c>
      <c r="H6" s="1123"/>
    </row>
    <row r="7" spans="1:8" s="317" customFormat="1" ht="13.5" thickTop="1">
      <c r="A7" s="113">
        <v>2</v>
      </c>
      <c r="B7" s="126">
        <v>1</v>
      </c>
      <c r="C7" s="127" t="s">
        <v>72</v>
      </c>
      <c r="D7" s="914"/>
      <c r="E7" s="772">
        <f>E8</f>
        <v>3999.9975</v>
      </c>
      <c r="F7" s="151">
        <f>F8</f>
        <v>4320.77129</v>
      </c>
      <c r="G7" s="151">
        <f>G8</f>
        <v>4320.77129</v>
      </c>
      <c r="H7" s="1124"/>
    </row>
    <row r="8" spans="1:8" s="317" customFormat="1" ht="12.75">
      <c r="A8" s="113">
        <v>3</v>
      </c>
      <c r="B8" s="766" t="s">
        <v>133</v>
      </c>
      <c r="C8" s="163" t="s">
        <v>177</v>
      </c>
      <c r="D8" s="915"/>
      <c r="E8" s="908">
        <f>SUM(E9:E14)</f>
        <v>3999.9975</v>
      </c>
      <c r="F8" s="121">
        <f>SUM(F9:F14)</f>
        <v>4320.77129</v>
      </c>
      <c r="G8" s="121">
        <f>SUM(G9:G14)</f>
        <v>4320.77129</v>
      </c>
      <c r="H8" s="1125"/>
    </row>
    <row r="9" spans="1:10" s="317" customFormat="1" ht="12.75">
      <c r="A9" s="113">
        <v>4</v>
      </c>
      <c r="B9" s="767"/>
      <c r="C9" s="244">
        <v>610</v>
      </c>
      <c r="D9" s="916" t="s">
        <v>478</v>
      </c>
      <c r="E9" s="550">
        <v>2365</v>
      </c>
      <c r="F9" s="550">
        <f>1684.51+926.91</f>
        <v>2611.42</v>
      </c>
      <c r="G9" s="550">
        <f>1684.51+926.91</f>
        <v>2611.42</v>
      </c>
      <c r="H9" s="353"/>
      <c r="I9" s="654"/>
      <c r="J9" s="450"/>
    </row>
    <row r="10" spans="1:10" s="317" customFormat="1" ht="12.75">
      <c r="A10" s="113">
        <v>5</v>
      </c>
      <c r="B10" s="767"/>
      <c r="C10" s="467">
        <v>620</v>
      </c>
      <c r="D10" s="916" t="s">
        <v>248</v>
      </c>
      <c r="E10" s="550">
        <f>E9*0.3495</f>
        <v>826.5675</v>
      </c>
      <c r="F10" s="550">
        <f>F9*0.3495+0.01</f>
        <v>912.70129</v>
      </c>
      <c r="G10" s="550">
        <f>G9*0.3495+0.01</f>
        <v>912.70129</v>
      </c>
      <c r="H10" s="353"/>
      <c r="J10" s="450"/>
    </row>
    <row r="11" spans="1:10" s="317" customFormat="1" ht="12.75">
      <c r="A11" s="113">
        <v>6</v>
      </c>
      <c r="B11" s="767"/>
      <c r="C11" s="467">
        <v>630</v>
      </c>
      <c r="D11" s="916" t="s">
        <v>442</v>
      </c>
      <c r="E11" s="550">
        <v>450</v>
      </c>
      <c r="F11" s="550">
        <v>497</v>
      </c>
      <c r="G11" s="550">
        <f>497+50</f>
        <v>547</v>
      </c>
      <c r="H11" s="353"/>
      <c r="J11" s="450"/>
    </row>
    <row r="12" spans="1:10" s="317" customFormat="1" ht="12.75">
      <c r="A12" s="113">
        <v>7</v>
      </c>
      <c r="B12" s="767"/>
      <c r="C12" s="467">
        <v>630</v>
      </c>
      <c r="D12" s="916" t="s">
        <v>477</v>
      </c>
      <c r="E12" s="550">
        <v>150</v>
      </c>
      <c r="F12" s="550">
        <v>100</v>
      </c>
      <c r="G12" s="550">
        <v>50</v>
      </c>
      <c r="H12" s="353"/>
      <c r="J12" s="450"/>
    </row>
    <row r="13" spans="1:10" s="317" customFormat="1" ht="12.75">
      <c r="A13" s="113">
        <v>8</v>
      </c>
      <c r="B13" s="767"/>
      <c r="C13" s="467">
        <v>630</v>
      </c>
      <c r="D13" s="916" t="s">
        <v>190</v>
      </c>
      <c r="E13" s="550">
        <v>108.85</v>
      </c>
      <c r="F13" s="550">
        <v>100.07</v>
      </c>
      <c r="G13" s="550">
        <v>100.07</v>
      </c>
      <c r="H13" s="353"/>
      <c r="J13" s="450"/>
    </row>
    <row r="14" spans="1:8" s="317" customFormat="1" ht="12.75">
      <c r="A14" s="113">
        <v>9</v>
      </c>
      <c r="B14" s="767"/>
      <c r="C14" s="467">
        <v>630</v>
      </c>
      <c r="D14" s="916" t="s">
        <v>479</v>
      </c>
      <c r="E14" s="550">
        <v>99.58</v>
      </c>
      <c r="F14" s="550">
        <v>99.58</v>
      </c>
      <c r="G14" s="550">
        <v>99.58</v>
      </c>
      <c r="H14" s="353"/>
    </row>
    <row r="15" spans="1:8" s="317" customFormat="1" ht="12.75">
      <c r="A15" s="113">
        <v>10</v>
      </c>
      <c r="B15" s="126">
        <v>2</v>
      </c>
      <c r="C15" s="127" t="s">
        <v>124</v>
      </c>
      <c r="D15" s="914"/>
      <c r="E15" s="909">
        <f>E16</f>
        <v>805</v>
      </c>
      <c r="F15" s="129">
        <f>F16</f>
        <v>794.68</v>
      </c>
      <c r="G15" s="129">
        <f>G16</f>
        <v>794.68</v>
      </c>
      <c r="H15" s="1124"/>
    </row>
    <row r="16" spans="1:8" s="317" customFormat="1" ht="12.75">
      <c r="A16" s="360">
        <v>11</v>
      </c>
      <c r="B16" s="768" t="s">
        <v>193</v>
      </c>
      <c r="C16" s="163" t="s">
        <v>178</v>
      </c>
      <c r="D16" s="917"/>
      <c r="E16" s="910">
        <f>SUM(E17:E18)</f>
        <v>805</v>
      </c>
      <c r="F16" s="769">
        <f>SUM(F17:F18)</f>
        <v>794.68</v>
      </c>
      <c r="G16" s="769">
        <f>SUM(G17:G18)</f>
        <v>794.68</v>
      </c>
      <c r="H16" s="1124"/>
    </row>
    <row r="17" spans="1:9" s="657" customFormat="1" ht="12.75">
      <c r="A17" s="360">
        <v>12</v>
      </c>
      <c r="B17" s="467"/>
      <c r="C17" s="244">
        <v>630</v>
      </c>
      <c r="D17" s="918" t="s">
        <v>225</v>
      </c>
      <c r="E17" s="583">
        <f>'BP'!G74</f>
        <v>675</v>
      </c>
      <c r="F17" s="583">
        <f>'BP'!H74</f>
        <v>698.28</v>
      </c>
      <c r="G17" s="583">
        <f>'BP'!I74</f>
        <v>698.28</v>
      </c>
      <c r="H17" s="1122"/>
      <c r="I17" s="654"/>
    </row>
    <row r="18" spans="1:9" s="657" customFormat="1" ht="12.75">
      <c r="A18" s="770">
        <v>13</v>
      </c>
      <c r="B18" s="467"/>
      <c r="C18" s="244">
        <v>630</v>
      </c>
      <c r="D18" s="918" t="s">
        <v>251</v>
      </c>
      <c r="E18" s="583">
        <f>'BP'!G75</f>
        <v>130</v>
      </c>
      <c r="F18" s="583">
        <f>'BP'!H75</f>
        <v>96.4</v>
      </c>
      <c r="G18" s="583">
        <f>'BP'!I75</f>
        <v>96.4</v>
      </c>
      <c r="H18" s="1122"/>
      <c r="I18" s="654"/>
    </row>
    <row r="19" spans="1:8" s="317" customFormat="1" ht="12.75">
      <c r="A19" s="150">
        <v>14</v>
      </c>
      <c r="B19" s="114">
        <v>3</v>
      </c>
      <c r="C19" s="115" t="s">
        <v>73</v>
      </c>
      <c r="D19" s="919"/>
      <c r="E19" s="911">
        <f>E20</f>
        <v>1020</v>
      </c>
      <c r="F19" s="136">
        <f>F20</f>
        <v>1020</v>
      </c>
      <c r="G19" s="136">
        <f>G20</f>
        <v>9220</v>
      </c>
      <c r="H19" s="1124"/>
    </row>
    <row r="20" spans="1:11" s="317" customFormat="1" ht="12.75">
      <c r="A20" s="113">
        <v>15</v>
      </c>
      <c r="B20" s="118" t="s">
        <v>194</v>
      </c>
      <c r="C20" s="163" t="s">
        <v>79</v>
      </c>
      <c r="D20" s="915"/>
      <c r="E20" s="908">
        <f>E21+E22+E23</f>
        <v>1020</v>
      </c>
      <c r="F20" s="121">
        <f>F21+F22+F23</f>
        <v>1020</v>
      </c>
      <c r="G20" s="121">
        <f>SUM(G21:G24)</f>
        <v>9220</v>
      </c>
      <c r="H20" s="1125"/>
      <c r="I20" s="1283" t="s">
        <v>564</v>
      </c>
      <c r="J20" s="1283"/>
      <c r="K20" s="1283"/>
    </row>
    <row r="21" spans="1:11" s="317" customFormat="1" ht="12.75">
      <c r="A21" s="113">
        <v>16</v>
      </c>
      <c r="B21" s="427"/>
      <c r="C21" s="549">
        <v>630</v>
      </c>
      <c r="D21" s="918" t="s">
        <v>48</v>
      </c>
      <c r="E21" s="550">
        <v>600</v>
      </c>
      <c r="F21" s="550">
        <v>600</v>
      </c>
      <c r="G21" s="550">
        <v>600</v>
      </c>
      <c r="H21" s="353"/>
      <c r="I21" s="1071" t="s">
        <v>557</v>
      </c>
      <c r="J21" s="1071" t="s">
        <v>599</v>
      </c>
      <c r="K21" s="1071" t="s">
        <v>550</v>
      </c>
    </row>
    <row r="22" spans="1:11" s="317" customFormat="1" ht="12.75">
      <c r="A22" s="113">
        <v>17</v>
      </c>
      <c r="B22" s="427"/>
      <c r="C22" s="771" t="s">
        <v>219</v>
      </c>
      <c r="D22" s="918" t="s">
        <v>127</v>
      </c>
      <c r="E22" s="550">
        <v>120</v>
      </c>
      <c r="F22" s="550">
        <v>120</v>
      </c>
      <c r="G22" s="550">
        <v>120</v>
      </c>
      <c r="H22" s="353"/>
      <c r="I22" s="1071" t="s">
        <v>556</v>
      </c>
      <c r="J22" s="1088">
        <v>45</v>
      </c>
      <c r="K22" s="1088">
        <f>J22*12</f>
        <v>540</v>
      </c>
    </row>
    <row r="23" spans="1:8" s="317" customFormat="1" ht="12.75">
      <c r="A23" s="113">
        <v>18</v>
      </c>
      <c r="B23" s="427"/>
      <c r="C23" s="459" t="s">
        <v>219</v>
      </c>
      <c r="D23" s="780" t="s">
        <v>307</v>
      </c>
      <c r="E23" s="550">
        <v>300</v>
      </c>
      <c r="F23" s="550">
        <v>300</v>
      </c>
      <c r="G23" s="550">
        <v>300</v>
      </c>
      <c r="H23" s="353"/>
    </row>
    <row r="24" spans="1:8" s="317" customFormat="1" ht="19.5">
      <c r="A24" s="113">
        <v>19</v>
      </c>
      <c r="B24" s="427"/>
      <c r="C24" s="459" t="s">
        <v>219</v>
      </c>
      <c r="D24" s="1546" t="s">
        <v>693</v>
      </c>
      <c r="E24" s="550">
        <v>0</v>
      </c>
      <c r="F24" s="550">
        <v>0</v>
      </c>
      <c r="G24" s="550">
        <v>8200</v>
      </c>
      <c r="H24" s="353"/>
    </row>
    <row r="25" spans="1:8" s="317" customFormat="1" ht="12.75">
      <c r="A25" s="113">
        <v>20</v>
      </c>
      <c r="B25" s="126">
        <v>4</v>
      </c>
      <c r="C25" s="127" t="s">
        <v>621</v>
      </c>
      <c r="D25" s="914"/>
      <c r="E25" s="772">
        <f>E26</f>
        <v>1800</v>
      </c>
      <c r="F25" s="772">
        <f>F26</f>
        <v>2500</v>
      </c>
      <c r="G25" s="772">
        <f>G26</f>
        <v>3800</v>
      </c>
      <c r="H25" s="1124"/>
    </row>
    <row r="26" spans="1:8" s="317" customFormat="1" ht="12.75">
      <c r="A26" s="113">
        <v>21</v>
      </c>
      <c r="B26" s="118" t="s">
        <v>195</v>
      </c>
      <c r="C26" s="163" t="s">
        <v>371</v>
      </c>
      <c r="D26" s="915"/>
      <c r="E26" s="908">
        <f>E27+E28+E29</f>
        <v>1800</v>
      </c>
      <c r="F26" s="121">
        <f>F27+F28+F29</f>
        <v>2500</v>
      </c>
      <c r="G26" s="121">
        <f>G27+G28+G29</f>
        <v>3800</v>
      </c>
      <c r="H26" s="1125"/>
    </row>
    <row r="27" spans="1:9" s="317" customFormat="1" ht="12.75">
      <c r="A27" s="113">
        <v>22</v>
      </c>
      <c r="B27" s="242"/>
      <c r="C27" s="773" t="s">
        <v>219</v>
      </c>
      <c r="D27" s="920" t="s">
        <v>663</v>
      </c>
      <c r="E27" s="774">
        <v>300</v>
      </c>
      <c r="F27" s="550">
        <v>1000</v>
      </c>
      <c r="G27" s="550">
        <v>1200</v>
      </c>
      <c r="H27" s="353"/>
      <c r="I27" s="654"/>
    </row>
    <row r="28" spans="1:9" s="317" customFormat="1" ht="12.75">
      <c r="A28" s="113">
        <v>23</v>
      </c>
      <c r="B28" s="242"/>
      <c r="C28" s="773" t="s">
        <v>219</v>
      </c>
      <c r="D28" s="920" t="s">
        <v>348</v>
      </c>
      <c r="E28" s="550">
        <v>300</v>
      </c>
      <c r="F28" s="550">
        <v>300</v>
      </c>
      <c r="G28" s="550">
        <v>600</v>
      </c>
      <c r="H28" s="353"/>
      <c r="I28" s="390" t="s">
        <v>649</v>
      </c>
    </row>
    <row r="29" spans="1:9" s="317" customFormat="1" ht="31.5" thickBot="1">
      <c r="A29" s="154">
        <v>24</v>
      </c>
      <c r="B29" s="470"/>
      <c r="C29" s="859" t="s">
        <v>219</v>
      </c>
      <c r="D29" s="921" t="s">
        <v>420</v>
      </c>
      <c r="E29" s="860">
        <v>1200</v>
      </c>
      <c r="F29" s="860">
        <v>1200</v>
      </c>
      <c r="G29" s="860">
        <v>2000</v>
      </c>
      <c r="H29" s="353"/>
      <c r="I29" s="390" t="s">
        <v>647</v>
      </c>
    </row>
    <row r="30" ht="3.75" customHeight="1"/>
    <row r="31" spans="1:2" ht="15" thickBot="1">
      <c r="A31" s="16"/>
      <c r="B31" s="103" t="s">
        <v>224</v>
      </c>
    </row>
    <row r="32" spans="1:8" ht="15.75" thickBot="1">
      <c r="A32" s="1280" t="s">
        <v>9</v>
      </c>
      <c r="B32" s="1281"/>
      <c r="C32" s="1281"/>
      <c r="D32" s="1284"/>
      <c r="E32" s="903" t="s">
        <v>12</v>
      </c>
      <c r="F32" s="320" t="s">
        <v>12</v>
      </c>
      <c r="G32" s="1107" t="s">
        <v>12</v>
      </c>
      <c r="H32" s="1117"/>
    </row>
    <row r="33" spans="1:8" ht="12.75">
      <c r="A33" s="66"/>
      <c r="B33" s="67"/>
      <c r="C33" s="68"/>
      <c r="D33" s="912"/>
      <c r="E33" s="904" t="s">
        <v>540</v>
      </c>
      <c r="F33" s="534" t="s">
        <v>541</v>
      </c>
      <c r="G33" s="1108" t="s">
        <v>626</v>
      </c>
      <c r="H33" s="1118"/>
    </row>
    <row r="34" spans="1:8" ht="15.75">
      <c r="A34" s="1271" t="s">
        <v>468</v>
      </c>
      <c r="B34" s="1273" t="s">
        <v>469</v>
      </c>
      <c r="C34" s="1273" t="s">
        <v>470</v>
      </c>
      <c r="D34" s="1275" t="s">
        <v>5</v>
      </c>
      <c r="E34" s="905">
        <v>2023</v>
      </c>
      <c r="F34" s="321" t="s">
        <v>337</v>
      </c>
      <c r="G34" s="1104" t="s">
        <v>337</v>
      </c>
      <c r="H34" s="1119"/>
    </row>
    <row r="35" spans="1:8" ht="13.5" thickBot="1">
      <c r="A35" s="1272"/>
      <c r="B35" s="1274"/>
      <c r="C35" s="1274"/>
      <c r="D35" s="1276"/>
      <c r="E35" s="906" t="s">
        <v>214</v>
      </c>
      <c r="F35" s="322" t="s">
        <v>214</v>
      </c>
      <c r="G35" s="1106" t="s">
        <v>214</v>
      </c>
      <c r="H35" s="1120"/>
    </row>
    <row r="36" spans="1:8" ht="14.25" thickBot="1" thickTop="1">
      <c r="A36" s="21">
        <v>1</v>
      </c>
      <c r="B36" s="109" t="s">
        <v>104</v>
      </c>
      <c r="C36" s="168"/>
      <c r="D36" s="923"/>
      <c r="E36" s="261">
        <f>E37+E40</f>
        <v>0</v>
      </c>
      <c r="F36" s="261">
        <f>F37+F40</f>
        <v>0</v>
      </c>
      <c r="G36" s="261">
        <f>G37+G40</f>
        <v>2400</v>
      </c>
      <c r="H36" s="1126"/>
    </row>
    <row r="37" spans="1:8" ht="13.5" thickTop="1">
      <c r="A37" s="21">
        <v>2</v>
      </c>
      <c r="B37" s="174">
        <v>3</v>
      </c>
      <c r="C37" s="172" t="s">
        <v>73</v>
      </c>
      <c r="D37" s="924"/>
      <c r="E37" s="922">
        <f aca="true" t="shared" si="0" ref="E37:G38">E38</f>
        <v>0</v>
      </c>
      <c r="F37" s="173">
        <f t="shared" si="0"/>
        <v>0</v>
      </c>
      <c r="G37" s="173">
        <f t="shared" si="0"/>
        <v>2400</v>
      </c>
      <c r="H37" s="1127"/>
    </row>
    <row r="38" spans="1:8" ht="12.75">
      <c r="A38" s="21">
        <v>3</v>
      </c>
      <c r="B38" s="3" t="s">
        <v>194</v>
      </c>
      <c r="C38" s="171" t="s">
        <v>79</v>
      </c>
      <c r="D38" s="925"/>
      <c r="E38" s="263">
        <f t="shared" si="0"/>
        <v>0</v>
      </c>
      <c r="F38" s="43">
        <f t="shared" si="0"/>
        <v>0</v>
      </c>
      <c r="G38" s="43">
        <f t="shared" si="0"/>
        <v>2400</v>
      </c>
      <c r="H38" s="1128"/>
    </row>
    <row r="39" spans="1:10" s="317" customFormat="1" ht="22.5">
      <c r="A39" s="108">
        <v>4</v>
      </c>
      <c r="B39" s="427"/>
      <c r="C39" s="549">
        <v>700</v>
      </c>
      <c r="D39" s="926" t="s">
        <v>636</v>
      </c>
      <c r="E39" s="550">
        <v>0</v>
      </c>
      <c r="F39" s="550">
        <v>0</v>
      </c>
      <c r="G39" s="550">
        <v>2400</v>
      </c>
      <c r="H39" s="353"/>
      <c r="J39" s="397"/>
    </row>
    <row r="40" spans="1:8" ht="12.75">
      <c r="A40" s="22">
        <v>5</v>
      </c>
      <c r="B40" s="169">
        <v>4</v>
      </c>
      <c r="C40" s="170" t="s">
        <v>74</v>
      </c>
      <c r="D40" s="927"/>
      <c r="E40" s="262">
        <f aca="true" t="shared" si="1" ref="E40:G41">E41</f>
        <v>0</v>
      </c>
      <c r="F40" s="262">
        <f t="shared" si="1"/>
        <v>0</v>
      </c>
      <c r="G40" s="262">
        <f t="shared" si="1"/>
        <v>0</v>
      </c>
      <c r="H40" s="1127"/>
    </row>
    <row r="41" spans="1:8" ht="12.75">
      <c r="A41" s="22">
        <v>6</v>
      </c>
      <c r="B41" s="3" t="s">
        <v>195</v>
      </c>
      <c r="C41" s="171" t="s">
        <v>161</v>
      </c>
      <c r="D41" s="925"/>
      <c r="E41" s="263">
        <f t="shared" si="1"/>
        <v>0</v>
      </c>
      <c r="F41" s="263">
        <f t="shared" si="1"/>
        <v>0</v>
      </c>
      <c r="G41" s="263">
        <f t="shared" si="1"/>
        <v>0</v>
      </c>
      <c r="H41" s="1128"/>
    </row>
    <row r="42" spans="1:8" ht="13.5" thickBot="1">
      <c r="A42" s="398" t="s">
        <v>68</v>
      </c>
      <c r="B42" s="175"/>
      <c r="C42" s="176" t="s">
        <v>223</v>
      </c>
      <c r="D42" s="928" t="s">
        <v>244</v>
      </c>
      <c r="E42" s="350">
        <v>0</v>
      </c>
      <c r="F42" s="350">
        <v>0</v>
      </c>
      <c r="G42" s="350">
        <v>0</v>
      </c>
      <c r="H42" s="11"/>
    </row>
    <row r="44" spans="5:7" ht="12.75">
      <c r="E44" s="33"/>
      <c r="F44" s="33"/>
      <c r="G44" s="33"/>
    </row>
    <row r="45" spans="5:7" ht="12.75">
      <c r="E45" s="33"/>
      <c r="F45" s="33"/>
      <c r="G45" s="33"/>
    </row>
    <row r="57" spans="2:8" s="39" customFormat="1" ht="9.75">
      <c r="B57" s="32"/>
      <c r="D57" s="90"/>
      <c r="H57" s="99"/>
    </row>
    <row r="58" spans="1:8" s="39" customFormat="1" ht="9.75">
      <c r="A58" s="32"/>
      <c r="B58" s="91"/>
      <c r="D58" s="90"/>
      <c r="H58" s="99"/>
    </row>
    <row r="59" spans="1:8" s="39" customFormat="1" ht="9.75">
      <c r="A59" s="32"/>
      <c r="B59" s="91"/>
      <c r="D59" s="90"/>
      <c r="H59" s="99"/>
    </row>
    <row r="60" spans="1:8" s="39" customFormat="1" ht="9.75">
      <c r="A60" s="32"/>
      <c r="B60" s="88"/>
      <c r="H60" s="99"/>
    </row>
    <row r="61" spans="1:8" s="39" customFormat="1" ht="9.75">
      <c r="A61" s="32"/>
      <c r="B61" s="88"/>
      <c r="H61" s="99"/>
    </row>
    <row r="62" spans="1:8" s="39" customFormat="1" ht="9.75">
      <c r="A62" s="32"/>
      <c r="B62" s="88"/>
      <c r="H62" s="99"/>
    </row>
    <row r="63" spans="1:8" s="39" customFormat="1" ht="9.75">
      <c r="A63" s="32"/>
      <c r="B63" s="82"/>
      <c r="H63" s="99"/>
    </row>
    <row r="64" spans="1:8" s="39" customFormat="1" ht="9.75">
      <c r="A64" s="32"/>
      <c r="B64" s="82"/>
      <c r="H64" s="99"/>
    </row>
    <row r="65" spans="1:8" s="39" customFormat="1" ht="9.75">
      <c r="A65" s="32"/>
      <c r="B65" s="88"/>
      <c r="H65" s="99"/>
    </row>
  </sheetData>
  <sheetProtection/>
  <mergeCells count="11">
    <mergeCell ref="A34:A35"/>
    <mergeCell ref="B34:B35"/>
    <mergeCell ref="C34:C35"/>
    <mergeCell ref="D34:D35"/>
    <mergeCell ref="A32:D32"/>
    <mergeCell ref="A2:D2"/>
    <mergeCell ref="A4:A5"/>
    <mergeCell ref="B4:B5"/>
    <mergeCell ref="C4:C5"/>
    <mergeCell ref="D4:D5"/>
    <mergeCell ref="I20:K20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zoomScale="130" zoomScaleNormal="130" zoomScalePageLayoutView="0" workbookViewId="0" topLeftCell="A1">
      <pane ySplit="5" topLeftCell="A48" activePane="bottomLeft" state="frozen"/>
      <selection pane="topLeft" activeCell="A1" sqref="A1"/>
      <selection pane="bottomLeft" activeCell="L20" sqref="L20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4.8515625" style="0" customWidth="1"/>
    <col min="4" max="4" width="27.57421875" style="0" customWidth="1"/>
    <col min="5" max="7" width="8.421875" style="0" bestFit="1" customWidth="1"/>
    <col min="8" max="8" width="4.28125" style="36" customWidth="1"/>
    <col min="9" max="9" width="9.140625" style="506" customWidth="1"/>
  </cols>
  <sheetData>
    <row r="1" spans="1:8" ht="15" thickBot="1">
      <c r="A1" s="16"/>
      <c r="B1" s="103" t="s">
        <v>226</v>
      </c>
      <c r="E1" s="25"/>
      <c r="F1" s="25"/>
      <c r="G1" s="25"/>
      <c r="H1" s="26"/>
    </row>
    <row r="2" spans="1:8" ht="15.75" thickBot="1">
      <c r="A2" s="1269" t="s">
        <v>10</v>
      </c>
      <c r="B2" s="1270"/>
      <c r="C2" s="1270"/>
      <c r="D2" s="1270"/>
      <c r="E2" s="335" t="s">
        <v>12</v>
      </c>
      <c r="F2" s="320" t="s">
        <v>12</v>
      </c>
      <c r="G2" s="1107" t="s">
        <v>12</v>
      </c>
      <c r="H2" s="1117"/>
    </row>
    <row r="3" spans="1:8" ht="12.75">
      <c r="A3" s="28"/>
      <c r="B3" s="29"/>
      <c r="C3" s="30"/>
      <c r="D3" s="364"/>
      <c r="E3" s="336" t="s">
        <v>540</v>
      </c>
      <c r="F3" s="534" t="s">
        <v>541</v>
      </c>
      <c r="G3" s="1108" t="s">
        <v>626</v>
      </c>
      <c r="H3" s="1118"/>
    </row>
    <row r="4" spans="1:8" ht="15.75">
      <c r="A4" s="1271" t="s">
        <v>468</v>
      </c>
      <c r="B4" s="1273" t="s">
        <v>469</v>
      </c>
      <c r="C4" s="1273" t="s">
        <v>470</v>
      </c>
      <c r="D4" s="1275" t="s">
        <v>5</v>
      </c>
      <c r="E4" s="337">
        <v>2023</v>
      </c>
      <c r="F4" s="321" t="s">
        <v>337</v>
      </c>
      <c r="G4" s="1104" t="s">
        <v>337</v>
      </c>
      <c r="H4" s="1119"/>
    </row>
    <row r="5" spans="1:8" ht="13.5" thickBot="1">
      <c r="A5" s="1272"/>
      <c r="B5" s="1274"/>
      <c r="C5" s="1274"/>
      <c r="D5" s="1276"/>
      <c r="E5" s="338" t="s">
        <v>214</v>
      </c>
      <c r="F5" s="322" t="s">
        <v>214</v>
      </c>
      <c r="G5" s="1106" t="s">
        <v>214</v>
      </c>
      <c r="H5" s="1120"/>
    </row>
    <row r="6" spans="1:8" ht="14.25" thickBot="1" thickTop="1">
      <c r="A6" s="189">
        <v>1</v>
      </c>
      <c r="B6" s="177" t="s">
        <v>227</v>
      </c>
      <c r="C6" s="178"/>
      <c r="D6" s="579"/>
      <c r="E6" s="194">
        <f>E7+E33+E36</f>
        <v>22381.69</v>
      </c>
      <c r="F6" s="194">
        <f>F7+F33+F36</f>
        <v>23192.69</v>
      </c>
      <c r="G6" s="194">
        <f>G7+G33+G36</f>
        <v>22942.69</v>
      </c>
      <c r="H6" s="1129"/>
    </row>
    <row r="7" spans="1:8" ht="13.5" thickTop="1">
      <c r="A7" s="189">
        <v>2</v>
      </c>
      <c r="B7" s="190">
        <v>1</v>
      </c>
      <c r="C7" s="179" t="s">
        <v>67</v>
      </c>
      <c r="D7" s="580"/>
      <c r="E7" s="188">
        <f>E8</f>
        <v>21881.69</v>
      </c>
      <c r="F7" s="188">
        <f>F8</f>
        <v>22692.69</v>
      </c>
      <c r="G7" s="188">
        <f>G8</f>
        <v>22442.69</v>
      </c>
      <c r="H7" s="1125"/>
    </row>
    <row r="8" spans="1:11" ht="12.75">
      <c r="A8" s="189">
        <v>3</v>
      </c>
      <c r="B8" s="180" t="s">
        <v>196</v>
      </c>
      <c r="C8" s="181" t="s">
        <v>67</v>
      </c>
      <c r="D8" s="367"/>
      <c r="E8" s="121">
        <f>SUM(E9:E32)</f>
        <v>21881.69</v>
      </c>
      <c r="F8" s="121">
        <f>SUM(F9:F32)</f>
        <v>22692.69</v>
      </c>
      <c r="G8" s="121">
        <f>SUM(G9:G32)</f>
        <v>22442.69</v>
      </c>
      <c r="H8" s="1125"/>
      <c r="I8" s="1285" t="s">
        <v>564</v>
      </c>
      <c r="J8" s="1285"/>
      <c r="K8" s="1285"/>
    </row>
    <row r="9" spans="1:11" ht="12.75">
      <c r="A9" s="189">
        <v>4</v>
      </c>
      <c r="B9" s="182"/>
      <c r="C9" s="191">
        <v>630</v>
      </c>
      <c r="D9" s="581" t="s">
        <v>503</v>
      </c>
      <c r="E9" s="153">
        <v>4028</v>
      </c>
      <c r="F9" s="153">
        <v>2900</v>
      </c>
      <c r="G9" s="153">
        <v>2900</v>
      </c>
      <c r="H9" s="353"/>
      <c r="I9" s="1072" t="s">
        <v>557</v>
      </c>
      <c r="J9" s="1073" t="s">
        <v>599</v>
      </c>
      <c r="K9" s="1073" t="s">
        <v>550</v>
      </c>
    </row>
    <row r="10" spans="1:11" ht="12.75">
      <c r="A10" s="189">
        <v>5</v>
      </c>
      <c r="B10" s="182"/>
      <c r="C10" s="191">
        <v>630</v>
      </c>
      <c r="D10" s="581" t="s">
        <v>601</v>
      </c>
      <c r="E10" s="153">
        <v>6000</v>
      </c>
      <c r="F10" s="153">
        <f>7293+146</f>
        <v>7439</v>
      </c>
      <c r="G10" s="153">
        <f>7293+146</f>
        <v>7439</v>
      </c>
      <c r="H10" s="353"/>
      <c r="I10" s="1072" t="s">
        <v>566</v>
      </c>
      <c r="J10" s="1074">
        <v>241.54</v>
      </c>
      <c r="K10" s="1075">
        <f>J10*12</f>
        <v>2898.48</v>
      </c>
    </row>
    <row r="11" spans="1:11" ht="12.75">
      <c r="A11" s="189">
        <v>6</v>
      </c>
      <c r="B11" s="182"/>
      <c r="C11" s="191">
        <v>630</v>
      </c>
      <c r="D11" s="581" t="s">
        <v>127</v>
      </c>
      <c r="E11" s="153">
        <v>100</v>
      </c>
      <c r="F11" s="153">
        <v>100</v>
      </c>
      <c r="G11" s="153">
        <v>100</v>
      </c>
      <c r="H11" s="353"/>
      <c r="I11" s="1082"/>
      <c r="J11" s="1068"/>
      <c r="K11" s="1068"/>
    </row>
    <row r="12" spans="1:11" ht="12.75">
      <c r="A12" s="189">
        <v>7</v>
      </c>
      <c r="B12" s="182"/>
      <c r="C12" s="191">
        <v>630</v>
      </c>
      <c r="D12" s="581" t="s">
        <v>163</v>
      </c>
      <c r="E12" s="153">
        <v>300</v>
      </c>
      <c r="F12" s="153">
        <v>300</v>
      </c>
      <c r="G12" s="153">
        <v>300</v>
      </c>
      <c r="H12" s="353"/>
      <c r="I12" s="1285" t="s">
        <v>564</v>
      </c>
      <c r="J12" s="1285"/>
      <c r="K12" s="1285"/>
    </row>
    <row r="13" spans="1:11" ht="12.75">
      <c r="A13" s="189">
        <v>8</v>
      </c>
      <c r="B13" s="182"/>
      <c r="C13" s="191">
        <v>630</v>
      </c>
      <c r="D13" s="581" t="s">
        <v>494</v>
      </c>
      <c r="E13" s="153">
        <v>0</v>
      </c>
      <c r="F13" s="153">
        <v>0</v>
      </c>
      <c r="G13" s="153">
        <v>0</v>
      </c>
      <c r="H13" s="353"/>
      <c r="I13" s="1072" t="s">
        <v>580</v>
      </c>
      <c r="J13" s="1073" t="s">
        <v>599</v>
      </c>
      <c r="K13" s="1073" t="s">
        <v>550</v>
      </c>
    </row>
    <row r="14" spans="1:11" ht="22.5">
      <c r="A14" s="189">
        <v>9</v>
      </c>
      <c r="B14" s="541"/>
      <c r="C14" s="542">
        <v>630</v>
      </c>
      <c r="D14" s="582" t="s">
        <v>296</v>
      </c>
      <c r="E14" s="543">
        <v>3250</v>
      </c>
      <c r="F14" s="543">
        <v>3250</v>
      </c>
      <c r="G14" s="543">
        <v>3250</v>
      </c>
      <c r="H14" s="353"/>
      <c r="I14" s="1072" t="s">
        <v>566</v>
      </c>
      <c r="J14" s="1082">
        <v>663</v>
      </c>
      <c r="K14" s="1082">
        <f>J14*11</f>
        <v>7293</v>
      </c>
    </row>
    <row r="15" spans="1:11" ht="12.75">
      <c r="A15" s="189">
        <v>10</v>
      </c>
      <c r="B15" s="184"/>
      <c r="C15" s="192">
        <v>630</v>
      </c>
      <c r="D15" s="1096" t="s">
        <v>622</v>
      </c>
      <c r="E15" s="153">
        <v>0</v>
      </c>
      <c r="F15" s="153">
        <v>500</v>
      </c>
      <c r="G15" s="153">
        <v>500</v>
      </c>
      <c r="H15" s="353"/>
      <c r="I15" s="1091"/>
      <c r="J15" s="1092"/>
      <c r="K15" s="1092"/>
    </row>
    <row r="16" spans="1:8" ht="12.75">
      <c r="A16" s="189">
        <v>11</v>
      </c>
      <c r="B16" s="184"/>
      <c r="C16" s="192">
        <v>630</v>
      </c>
      <c r="D16" s="583" t="s">
        <v>273</v>
      </c>
      <c r="E16" s="153">
        <v>660</v>
      </c>
      <c r="F16" s="153">
        <v>660</v>
      </c>
      <c r="G16" s="153">
        <v>660</v>
      </c>
      <c r="H16" s="353"/>
    </row>
    <row r="17" spans="1:8" ht="12.75">
      <c r="A17" s="189">
        <v>12</v>
      </c>
      <c r="B17" s="184"/>
      <c r="C17" s="192">
        <v>620</v>
      </c>
      <c r="D17" s="583" t="s">
        <v>274</v>
      </c>
      <c r="E17" s="153">
        <f>E16*0.352</f>
        <v>232.32</v>
      </c>
      <c r="F17" s="153">
        <v>232.32</v>
      </c>
      <c r="G17" s="153">
        <v>232.32</v>
      </c>
      <c r="H17" s="353"/>
    </row>
    <row r="18" spans="1:9" ht="12.75">
      <c r="A18" s="189">
        <v>13</v>
      </c>
      <c r="B18" s="182"/>
      <c r="C18" s="191">
        <v>630</v>
      </c>
      <c r="D18" s="581" t="s">
        <v>87</v>
      </c>
      <c r="E18" s="153">
        <v>1500</v>
      </c>
      <c r="F18" s="153">
        <v>1500</v>
      </c>
      <c r="G18" s="153">
        <v>1500</v>
      </c>
      <c r="H18" s="353"/>
      <c r="I18" s="353"/>
    </row>
    <row r="19" spans="1:8" ht="22.5">
      <c r="A19" s="189">
        <v>14</v>
      </c>
      <c r="B19" s="184"/>
      <c r="C19" s="192">
        <v>630</v>
      </c>
      <c r="D19" s="1096" t="s">
        <v>658</v>
      </c>
      <c r="E19" s="153">
        <v>700</v>
      </c>
      <c r="F19" s="153">
        <v>700</v>
      </c>
      <c r="G19" s="153">
        <v>700</v>
      </c>
      <c r="H19" s="353"/>
    </row>
    <row r="20" spans="1:9" ht="12.75">
      <c r="A20" s="189">
        <v>15</v>
      </c>
      <c r="B20" s="184"/>
      <c r="C20" s="192">
        <v>630</v>
      </c>
      <c r="D20" s="581" t="s">
        <v>656</v>
      </c>
      <c r="E20" s="153">
        <v>550</v>
      </c>
      <c r="F20" s="153">
        <v>550</v>
      </c>
      <c r="G20" s="153">
        <v>350</v>
      </c>
      <c r="H20" s="353"/>
      <c r="I20" s="865" t="s">
        <v>672</v>
      </c>
    </row>
    <row r="21" spans="1:8" ht="12.75">
      <c r="A21" s="189">
        <v>16</v>
      </c>
      <c r="B21" s="184"/>
      <c r="C21" s="381">
        <v>630</v>
      </c>
      <c r="D21" s="581" t="s">
        <v>655</v>
      </c>
      <c r="E21" s="125">
        <v>250</v>
      </c>
      <c r="F21" s="125">
        <v>250</v>
      </c>
      <c r="G21" s="125">
        <v>200</v>
      </c>
      <c r="H21" s="353"/>
    </row>
    <row r="22" spans="1:8" ht="12.75">
      <c r="A22" s="189">
        <v>17</v>
      </c>
      <c r="B22" s="184"/>
      <c r="C22" s="192">
        <v>640</v>
      </c>
      <c r="D22" s="581" t="s">
        <v>258</v>
      </c>
      <c r="E22" s="153">
        <v>0</v>
      </c>
      <c r="F22" s="183">
        <v>0</v>
      </c>
      <c r="G22" s="153">
        <v>0</v>
      </c>
      <c r="H22" s="353"/>
    </row>
    <row r="23" spans="1:9" ht="12.75">
      <c r="A23" s="189">
        <v>18</v>
      </c>
      <c r="B23" s="184"/>
      <c r="C23" s="192">
        <v>630</v>
      </c>
      <c r="D23" s="581" t="s">
        <v>122</v>
      </c>
      <c r="E23" s="153">
        <v>411.37</v>
      </c>
      <c r="F23" s="183">
        <v>411.37</v>
      </c>
      <c r="G23" s="183">
        <v>411.37</v>
      </c>
      <c r="H23" s="353"/>
      <c r="I23" s="368"/>
    </row>
    <row r="24" spans="1:8" ht="12.75">
      <c r="A24" s="189">
        <v>19</v>
      </c>
      <c r="B24" s="185"/>
      <c r="C24" s="192">
        <v>630</v>
      </c>
      <c r="D24" s="584" t="s">
        <v>189</v>
      </c>
      <c r="E24" s="153">
        <v>500</v>
      </c>
      <c r="F24" s="183">
        <v>500</v>
      </c>
      <c r="G24" s="183">
        <v>500</v>
      </c>
      <c r="H24" s="353"/>
    </row>
    <row r="25" spans="1:8" ht="12.75">
      <c r="A25" s="189">
        <v>20</v>
      </c>
      <c r="B25" s="185"/>
      <c r="C25" s="192">
        <v>630</v>
      </c>
      <c r="D25" s="584" t="s">
        <v>423</v>
      </c>
      <c r="E25" s="153">
        <v>0</v>
      </c>
      <c r="F25" s="183">
        <v>0</v>
      </c>
      <c r="G25" s="183">
        <v>0</v>
      </c>
      <c r="H25" s="353"/>
    </row>
    <row r="26" spans="1:8" ht="22.5">
      <c r="A26" s="189">
        <v>21</v>
      </c>
      <c r="B26" s="185"/>
      <c r="C26" s="192">
        <v>630</v>
      </c>
      <c r="D26" s="585" t="s">
        <v>349</v>
      </c>
      <c r="E26" s="153">
        <v>600</v>
      </c>
      <c r="F26" s="153">
        <v>600</v>
      </c>
      <c r="G26" s="153">
        <v>600</v>
      </c>
      <c r="H26" s="353"/>
    </row>
    <row r="27" spans="1:8" ht="12.75">
      <c r="A27" s="189">
        <v>22</v>
      </c>
      <c r="B27" s="186"/>
      <c r="C27" s="192">
        <v>630</v>
      </c>
      <c r="D27" s="586" t="s">
        <v>458</v>
      </c>
      <c r="E27" s="153">
        <v>200</v>
      </c>
      <c r="F27" s="153">
        <v>200</v>
      </c>
      <c r="G27" s="153">
        <v>200</v>
      </c>
      <c r="H27" s="353"/>
    </row>
    <row r="28" spans="1:8" ht="12.75">
      <c r="A28" s="189">
        <v>23</v>
      </c>
      <c r="B28" s="574"/>
      <c r="C28" s="575">
        <v>630</v>
      </c>
      <c r="D28" s="858" t="s">
        <v>488</v>
      </c>
      <c r="E28" s="125">
        <v>600</v>
      </c>
      <c r="F28" s="125">
        <v>600</v>
      </c>
      <c r="G28" s="125">
        <v>600</v>
      </c>
      <c r="H28" s="353"/>
    </row>
    <row r="29" spans="1:8" ht="12.75">
      <c r="A29" s="189">
        <v>24</v>
      </c>
      <c r="B29" s="574"/>
      <c r="C29" s="575">
        <v>630</v>
      </c>
      <c r="D29" s="587" t="s">
        <v>377</v>
      </c>
      <c r="E29" s="125">
        <v>800</v>
      </c>
      <c r="F29" s="249">
        <v>800</v>
      </c>
      <c r="G29" s="249">
        <v>800</v>
      </c>
      <c r="H29" s="353"/>
    </row>
    <row r="30" spans="1:8" ht="12.75">
      <c r="A30" s="189">
        <v>25</v>
      </c>
      <c r="B30" s="574"/>
      <c r="C30" s="575">
        <v>630</v>
      </c>
      <c r="D30" s="587" t="s">
        <v>378</v>
      </c>
      <c r="E30" s="125">
        <v>200</v>
      </c>
      <c r="F30" s="249">
        <v>200</v>
      </c>
      <c r="G30" s="249">
        <v>200</v>
      </c>
      <c r="H30" s="353"/>
    </row>
    <row r="31" spans="1:8" ht="12.75">
      <c r="A31" s="189">
        <v>26</v>
      </c>
      <c r="B31" s="574"/>
      <c r="C31" s="575">
        <v>630</v>
      </c>
      <c r="D31" s="587" t="s">
        <v>379</v>
      </c>
      <c r="E31" s="125">
        <v>800</v>
      </c>
      <c r="F31" s="125">
        <v>800</v>
      </c>
      <c r="G31" s="125">
        <v>800</v>
      </c>
      <c r="H31" s="353"/>
    </row>
    <row r="32" spans="1:8" ht="33.75">
      <c r="A32" s="189">
        <v>27</v>
      </c>
      <c r="B32" s="574"/>
      <c r="C32" s="575">
        <v>630</v>
      </c>
      <c r="D32" s="461" t="s">
        <v>416</v>
      </c>
      <c r="E32" s="125">
        <v>200</v>
      </c>
      <c r="F32" s="125">
        <v>200</v>
      </c>
      <c r="G32" s="125">
        <v>200</v>
      </c>
      <c r="H32" s="353"/>
    </row>
    <row r="33" spans="1:8" ht="12.75">
      <c r="A33" s="434">
        <v>28</v>
      </c>
      <c r="B33" s="576" t="s">
        <v>6</v>
      </c>
      <c r="C33" s="577" t="s">
        <v>375</v>
      </c>
      <c r="D33" s="578"/>
      <c r="E33" s="588">
        <f aca="true" t="shared" si="0" ref="E33:G34">E34</f>
        <v>0</v>
      </c>
      <c r="F33" s="588">
        <f t="shared" si="0"/>
        <v>0</v>
      </c>
      <c r="G33" s="588">
        <f t="shared" si="0"/>
        <v>0</v>
      </c>
      <c r="H33" s="1125"/>
    </row>
    <row r="34" spans="1:8" ht="12.75">
      <c r="A34" s="189">
        <v>29</v>
      </c>
      <c r="B34" s="551" t="s">
        <v>373</v>
      </c>
      <c r="C34" s="1130" t="s">
        <v>374</v>
      </c>
      <c r="D34" s="327"/>
      <c r="E34" s="121">
        <f t="shared" si="0"/>
        <v>0</v>
      </c>
      <c r="F34" s="121">
        <f t="shared" si="0"/>
        <v>0</v>
      </c>
      <c r="G34" s="121">
        <f t="shared" si="0"/>
        <v>0</v>
      </c>
      <c r="H34" s="1125"/>
    </row>
    <row r="35" spans="1:8" ht="13.5" thickBot="1">
      <c r="A35" s="189">
        <v>30</v>
      </c>
      <c r="B35" s="553"/>
      <c r="C35" s="554">
        <v>630</v>
      </c>
      <c r="D35" s="555" t="s">
        <v>372</v>
      </c>
      <c r="E35" s="157">
        <v>0</v>
      </c>
      <c r="F35" s="187">
        <v>0</v>
      </c>
      <c r="G35" s="187">
        <v>0</v>
      </c>
      <c r="H35" s="353"/>
    </row>
    <row r="36" spans="1:9" s="39" customFormat="1" ht="11.25">
      <c r="A36" s="189">
        <v>31</v>
      </c>
      <c r="B36" s="190" t="s">
        <v>351</v>
      </c>
      <c r="C36" s="179" t="s">
        <v>350</v>
      </c>
      <c r="D36" s="326"/>
      <c r="E36" s="188">
        <f>E37</f>
        <v>500</v>
      </c>
      <c r="F36" s="188">
        <f>F37</f>
        <v>500</v>
      </c>
      <c r="G36" s="188">
        <f>G37</f>
        <v>500</v>
      </c>
      <c r="H36" s="1125"/>
      <c r="I36" s="506"/>
    </row>
    <row r="37" spans="1:9" s="39" customFormat="1" ht="11.25">
      <c r="A37" s="189">
        <v>32</v>
      </c>
      <c r="B37" s="551" t="s">
        <v>352</v>
      </c>
      <c r="C37" s="552" t="s">
        <v>350</v>
      </c>
      <c r="D37" s="327"/>
      <c r="E37" s="121">
        <f>E38+E39</f>
        <v>500</v>
      </c>
      <c r="F37" s="121">
        <f>F38+F39</f>
        <v>500</v>
      </c>
      <c r="G37" s="121">
        <f>G38+G39</f>
        <v>500</v>
      </c>
      <c r="H37" s="1125"/>
      <c r="I37" s="506"/>
    </row>
    <row r="38" spans="1:9" s="39" customFormat="1" ht="33.75">
      <c r="A38" s="189">
        <v>33</v>
      </c>
      <c r="B38" s="185"/>
      <c r="C38" s="1044">
        <v>630</v>
      </c>
      <c r="D38" s="1045" t="s">
        <v>353</v>
      </c>
      <c r="E38" s="125">
        <v>500</v>
      </c>
      <c r="F38" s="125">
        <v>500</v>
      </c>
      <c r="G38" s="125">
        <v>500</v>
      </c>
      <c r="H38" s="353"/>
      <c r="I38" s="506"/>
    </row>
    <row r="39" spans="1:9" s="39" customFormat="1" ht="34.5" thickBot="1">
      <c r="A39" s="861">
        <v>34</v>
      </c>
      <c r="B39" s="1039"/>
      <c r="C39" s="1040">
        <v>630</v>
      </c>
      <c r="D39" s="1041" t="s">
        <v>360</v>
      </c>
      <c r="E39" s="1042">
        <v>0</v>
      </c>
      <c r="F39" s="1043">
        <v>0</v>
      </c>
      <c r="G39" s="1043">
        <v>0</v>
      </c>
      <c r="H39" s="353"/>
      <c r="I39" s="506"/>
    </row>
    <row r="40" spans="1:9" s="39" customFormat="1" ht="11.25">
      <c r="A40" s="561"/>
      <c r="B40" s="558"/>
      <c r="C40" s="559"/>
      <c r="D40" s="560"/>
      <c r="E40" s="353"/>
      <c r="F40" s="368"/>
      <c r="G40" s="368"/>
      <c r="H40" s="353"/>
      <c r="I40" s="506"/>
    </row>
    <row r="41" spans="1:9" s="39" customFormat="1" ht="11.25">
      <c r="A41" s="561"/>
      <c r="B41" s="558"/>
      <c r="C41" s="559"/>
      <c r="D41" s="560"/>
      <c r="E41" s="353"/>
      <c r="F41" s="368"/>
      <c r="G41" s="368"/>
      <c r="H41" s="353"/>
      <c r="I41" s="506"/>
    </row>
    <row r="42" spans="1:9" s="39" customFormat="1" ht="15" thickBot="1">
      <c r="A42" s="16"/>
      <c r="B42" s="103" t="s">
        <v>226</v>
      </c>
      <c r="C42"/>
      <c r="D42"/>
      <c r="H42" s="89"/>
      <c r="I42" s="506"/>
    </row>
    <row r="43" spans="1:9" s="39" customFormat="1" ht="15.75" thickBot="1">
      <c r="A43" s="1280" t="s">
        <v>9</v>
      </c>
      <c r="B43" s="1281"/>
      <c r="C43" s="1281"/>
      <c r="D43" s="1281"/>
      <c r="E43" s="335" t="s">
        <v>12</v>
      </c>
      <c r="F43" s="320" t="s">
        <v>12</v>
      </c>
      <c r="G43" s="1107" t="s">
        <v>12</v>
      </c>
      <c r="H43" s="1117"/>
      <c r="I43" s="506"/>
    </row>
    <row r="44" spans="1:9" s="39" customFormat="1" ht="11.25">
      <c r="A44" s="28"/>
      <c r="B44" s="29"/>
      <c r="C44" s="30"/>
      <c r="D44" s="193"/>
      <c r="E44" s="336" t="s">
        <v>540</v>
      </c>
      <c r="F44" s="534" t="s">
        <v>541</v>
      </c>
      <c r="G44" s="1108" t="s">
        <v>626</v>
      </c>
      <c r="H44" s="1118"/>
      <c r="I44" s="506"/>
    </row>
    <row r="45" spans="1:9" s="39" customFormat="1" ht="15.75">
      <c r="A45" s="1271" t="s">
        <v>468</v>
      </c>
      <c r="B45" s="1273" t="s">
        <v>469</v>
      </c>
      <c r="C45" s="1273" t="s">
        <v>470</v>
      </c>
      <c r="D45" s="1275" t="s">
        <v>5</v>
      </c>
      <c r="E45" s="337">
        <v>2023</v>
      </c>
      <c r="F45" s="321" t="s">
        <v>337</v>
      </c>
      <c r="G45" s="1104" t="s">
        <v>337</v>
      </c>
      <c r="H45" s="1119"/>
      <c r="I45" s="506"/>
    </row>
    <row r="46" spans="1:9" s="39" customFormat="1" ht="12" thickBot="1">
      <c r="A46" s="1272"/>
      <c r="B46" s="1274"/>
      <c r="C46" s="1274"/>
      <c r="D46" s="1276"/>
      <c r="E46" s="338" t="s">
        <v>214</v>
      </c>
      <c r="F46" s="322" t="s">
        <v>214</v>
      </c>
      <c r="G46" s="1106" t="s">
        <v>214</v>
      </c>
      <c r="H46" s="1120"/>
      <c r="I46" s="506"/>
    </row>
    <row r="47" spans="1:9" s="39" customFormat="1" ht="12.75" thickBot="1" thickTop="1">
      <c r="A47" s="189">
        <v>1</v>
      </c>
      <c r="B47" s="177" t="s">
        <v>227</v>
      </c>
      <c r="C47" s="178"/>
      <c r="D47" s="325"/>
      <c r="E47" s="194">
        <f aca="true" t="shared" si="1" ref="E47:G48">E48</f>
        <v>0</v>
      </c>
      <c r="F47" s="194">
        <f t="shared" si="1"/>
        <v>0</v>
      </c>
      <c r="G47" s="194">
        <f t="shared" si="1"/>
        <v>0</v>
      </c>
      <c r="H47" s="1129"/>
      <c r="I47" s="506"/>
    </row>
    <row r="48" spans="1:9" s="39" customFormat="1" ht="12" thickTop="1">
      <c r="A48" s="189">
        <v>2</v>
      </c>
      <c r="B48" s="190">
        <v>1</v>
      </c>
      <c r="C48" s="179" t="s">
        <v>67</v>
      </c>
      <c r="D48" s="326"/>
      <c r="E48" s="188">
        <f t="shared" si="1"/>
        <v>0</v>
      </c>
      <c r="F48" s="188">
        <f t="shared" si="1"/>
        <v>0</v>
      </c>
      <c r="G48" s="188">
        <f t="shared" si="1"/>
        <v>0</v>
      </c>
      <c r="H48" s="1125"/>
      <c r="I48" s="506"/>
    </row>
    <row r="49" spans="1:9" s="39" customFormat="1" ht="11.25">
      <c r="A49" s="189">
        <v>3</v>
      </c>
      <c r="B49" s="180" t="s">
        <v>196</v>
      </c>
      <c r="C49" s="181" t="s">
        <v>67</v>
      </c>
      <c r="D49" s="327"/>
      <c r="E49" s="121">
        <f>SUM(E50:E52)</f>
        <v>0</v>
      </c>
      <c r="F49" s="121">
        <f>SUM(F50:F52)</f>
        <v>0</v>
      </c>
      <c r="G49" s="121">
        <f>SUM(G50:G52)</f>
        <v>0</v>
      </c>
      <c r="H49" s="1125"/>
      <c r="I49" s="506"/>
    </row>
    <row r="50" spans="1:9" s="39" customFormat="1" ht="11.25">
      <c r="A50" s="189">
        <v>4</v>
      </c>
      <c r="B50" s="380"/>
      <c r="C50" s="381">
        <v>700</v>
      </c>
      <c r="D50" s="328" t="s">
        <v>354</v>
      </c>
      <c r="E50" s="249">
        <v>0</v>
      </c>
      <c r="F50" s="249">
        <v>0</v>
      </c>
      <c r="G50" s="249">
        <v>0</v>
      </c>
      <c r="H50" s="353"/>
      <c r="I50" s="506"/>
    </row>
    <row r="51" spans="1:9" s="39" customFormat="1" ht="11.25">
      <c r="A51" s="189">
        <v>6</v>
      </c>
      <c r="B51" s="380"/>
      <c r="C51" s="381">
        <v>700</v>
      </c>
      <c r="D51" s="461" t="s">
        <v>414</v>
      </c>
      <c r="E51" s="249">
        <v>0</v>
      </c>
      <c r="F51" s="249">
        <v>0</v>
      </c>
      <c r="G51" s="249">
        <v>0</v>
      </c>
      <c r="H51" s="353"/>
      <c r="I51" s="506"/>
    </row>
    <row r="52" spans="1:9" s="39" customFormat="1" ht="12" thickBot="1">
      <c r="A52" s="861">
        <v>7</v>
      </c>
      <c r="B52" s="862"/>
      <c r="C52" s="863">
        <v>700</v>
      </c>
      <c r="D52" s="864" t="s">
        <v>415</v>
      </c>
      <c r="E52" s="187">
        <v>0</v>
      </c>
      <c r="F52" s="187">
        <v>0</v>
      </c>
      <c r="G52" s="187">
        <v>0</v>
      </c>
      <c r="H52" s="353"/>
      <c r="I52" s="506"/>
    </row>
    <row r="53" ht="12.75">
      <c r="D53" s="64"/>
    </row>
    <row r="54" ht="12.75">
      <c r="D54" s="52"/>
    </row>
    <row r="55" ht="12.75">
      <c r="D55" s="53"/>
    </row>
    <row r="56" ht="12.75">
      <c r="D56" s="53"/>
    </row>
    <row r="57" ht="12.75">
      <c r="D57" s="53"/>
    </row>
    <row r="58" ht="12.75">
      <c r="D58" s="53"/>
    </row>
    <row r="59" ht="12.75">
      <c r="D59" s="54"/>
    </row>
    <row r="60" ht="12.75">
      <c r="D60" s="36"/>
    </row>
    <row r="61" ht="12.75">
      <c r="D61" s="55"/>
    </row>
    <row r="62" ht="12.75">
      <c r="D62" s="36"/>
    </row>
    <row r="63" ht="12.75">
      <c r="D63" s="51"/>
    </row>
    <row r="64" ht="12.75">
      <c r="D64" s="56"/>
    </row>
    <row r="65" ht="12.75">
      <c r="D65" s="57"/>
    </row>
    <row r="66" ht="12.75">
      <c r="D66" s="57"/>
    </row>
    <row r="67" spans="3:9" s="39" customFormat="1" ht="11.25">
      <c r="C67" s="32"/>
      <c r="H67" s="89"/>
      <c r="I67" s="506"/>
    </row>
    <row r="68" spans="2:9" s="39" customFormat="1" ht="11.25">
      <c r="B68" s="92"/>
      <c r="C68" s="82"/>
      <c r="H68" s="89"/>
      <c r="I68" s="506"/>
    </row>
    <row r="69" spans="2:9" s="39" customFormat="1" ht="11.25">
      <c r="B69" s="92"/>
      <c r="C69" s="82"/>
      <c r="H69" s="89"/>
      <c r="I69" s="506"/>
    </row>
    <row r="70" spans="2:9" s="39" customFormat="1" ht="11.25">
      <c r="B70" s="92"/>
      <c r="C70" s="82"/>
      <c r="H70" s="89"/>
      <c r="I70" s="506"/>
    </row>
    <row r="71" spans="2:9" s="39" customFormat="1" ht="11.25">
      <c r="B71" s="102"/>
      <c r="C71" s="88"/>
      <c r="D71" s="99"/>
      <c r="H71" s="89"/>
      <c r="I71" s="506"/>
    </row>
    <row r="72" spans="2:9" s="39" customFormat="1" ht="11.25">
      <c r="B72" s="92"/>
      <c r="C72" s="82"/>
      <c r="H72" s="89"/>
      <c r="I72" s="506"/>
    </row>
    <row r="73" spans="2:9" s="39" customFormat="1" ht="11.25">
      <c r="B73" s="92"/>
      <c r="C73" s="88"/>
      <c r="H73" s="89"/>
      <c r="I73" s="506"/>
    </row>
    <row r="74" spans="2:9" s="39" customFormat="1" ht="11.25">
      <c r="B74" s="92"/>
      <c r="C74" s="82"/>
      <c r="H74" s="89"/>
      <c r="I74" s="506"/>
    </row>
    <row r="75" spans="2:9" s="39" customFormat="1" ht="11.25">
      <c r="B75" s="32"/>
      <c r="C75" s="82"/>
      <c r="H75" s="89"/>
      <c r="I75" s="506"/>
    </row>
    <row r="76" spans="2:9" s="39" customFormat="1" ht="11.25">
      <c r="B76" s="32"/>
      <c r="C76" s="82"/>
      <c r="H76" s="89"/>
      <c r="I76" s="506"/>
    </row>
    <row r="77" spans="2:9" s="39" customFormat="1" ht="11.25">
      <c r="B77" s="32"/>
      <c r="C77" s="88"/>
      <c r="H77" s="89"/>
      <c r="I77" s="506"/>
    </row>
    <row r="78" spans="2:9" s="39" customFormat="1" ht="11.25">
      <c r="B78" s="93"/>
      <c r="D78" s="100"/>
      <c r="H78" s="89"/>
      <c r="I78" s="506"/>
    </row>
    <row r="79" spans="2:9" s="39" customFormat="1" ht="11.25">
      <c r="B79" s="32"/>
      <c r="D79" s="101"/>
      <c r="H79" s="89"/>
      <c r="I79" s="506"/>
    </row>
  </sheetData>
  <sheetProtection/>
  <mergeCells count="12">
    <mergeCell ref="A45:A46"/>
    <mergeCell ref="B45:B46"/>
    <mergeCell ref="C45:C46"/>
    <mergeCell ref="D45:D46"/>
    <mergeCell ref="A43:D43"/>
    <mergeCell ref="A2:D2"/>
    <mergeCell ref="A4:A5"/>
    <mergeCell ref="B4:B5"/>
    <mergeCell ref="C4:C5"/>
    <mergeCell ref="D4:D5"/>
    <mergeCell ref="I12:K12"/>
    <mergeCell ref="I8:K8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L25" sqref="L25"/>
    </sheetView>
  </sheetViews>
  <sheetFormatPr defaultColWidth="9.140625" defaultRowHeight="12.75"/>
  <cols>
    <col min="1" max="1" width="3.140625" style="0" customWidth="1"/>
    <col min="2" max="2" width="4.57421875" style="0" customWidth="1"/>
    <col min="3" max="3" width="5.00390625" style="0" customWidth="1"/>
    <col min="4" max="4" width="26.7109375" style="0" customWidth="1"/>
    <col min="5" max="7" width="9.28125" style="0" bestFit="1" customWidth="1"/>
    <col min="8" max="8" width="4.7109375" style="36" customWidth="1"/>
    <col min="9" max="9" width="10.140625" style="0" bestFit="1" customWidth="1"/>
  </cols>
  <sheetData>
    <row r="1" spans="1:2" ht="15" thickBot="1">
      <c r="A1" s="16"/>
      <c r="B1" s="103" t="s">
        <v>228</v>
      </c>
    </row>
    <row r="2" spans="1:8" ht="15.75" thickBot="1">
      <c r="A2" s="1269" t="s">
        <v>10</v>
      </c>
      <c r="B2" s="1270"/>
      <c r="C2" s="1270"/>
      <c r="D2" s="1270"/>
      <c r="E2" s="335" t="s">
        <v>12</v>
      </c>
      <c r="F2" s="320" t="s">
        <v>12</v>
      </c>
      <c r="G2" s="1107" t="s">
        <v>12</v>
      </c>
      <c r="H2" s="1117"/>
    </row>
    <row r="3" spans="1:8" ht="12.75">
      <c r="A3" s="66"/>
      <c r="B3" s="67"/>
      <c r="C3" s="68"/>
      <c r="D3" s="69"/>
      <c r="E3" s="336" t="s">
        <v>540</v>
      </c>
      <c r="F3" s="534" t="s">
        <v>541</v>
      </c>
      <c r="G3" s="1108" t="s">
        <v>626</v>
      </c>
      <c r="H3" s="1118"/>
    </row>
    <row r="4" spans="1:8" ht="15.75">
      <c r="A4" s="1271" t="s">
        <v>468</v>
      </c>
      <c r="B4" s="1273" t="s">
        <v>469</v>
      </c>
      <c r="C4" s="1273" t="s">
        <v>470</v>
      </c>
      <c r="D4" s="1275" t="s">
        <v>5</v>
      </c>
      <c r="E4" s="337">
        <v>2023</v>
      </c>
      <c r="F4" s="321" t="s">
        <v>337</v>
      </c>
      <c r="G4" s="1104" t="s">
        <v>337</v>
      </c>
      <c r="H4" s="1119"/>
    </row>
    <row r="5" spans="1:8" ht="13.5" thickBot="1">
      <c r="A5" s="1272"/>
      <c r="B5" s="1274"/>
      <c r="C5" s="1274"/>
      <c r="D5" s="1276"/>
      <c r="E5" s="338" t="s">
        <v>214</v>
      </c>
      <c r="F5" s="322" t="s">
        <v>214</v>
      </c>
      <c r="G5" s="1106" t="s">
        <v>214</v>
      </c>
      <c r="H5" s="1120"/>
    </row>
    <row r="6" spans="1:9" ht="14.25" thickBot="1" thickTop="1">
      <c r="A6" s="195">
        <v>1</v>
      </c>
      <c r="B6" s="109" t="s">
        <v>126</v>
      </c>
      <c r="C6" s="73"/>
      <c r="D6" s="226"/>
      <c r="E6" s="207">
        <f>E7+E12</f>
        <v>197985</v>
      </c>
      <c r="F6" s="207">
        <f>F7+F12</f>
        <v>242854</v>
      </c>
      <c r="G6" s="207">
        <f>G7+G12</f>
        <v>249222.7</v>
      </c>
      <c r="H6" s="1123"/>
      <c r="I6" s="347"/>
    </row>
    <row r="7" spans="1:8" ht="13.5" thickTop="1">
      <c r="A7" s="196">
        <v>2</v>
      </c>
      <c r="B7" s="197">
        <v>1</v>
      </c>
      <c r="C7" s="115" t="s">
        <v>125</v>
      </c>
      <c r="D7" s="228"/>
      <c r="E7" s="136">
        <f>E8</f>
        <v>75500</v>
      </c>
      <c r="F7" s="136">
        <f>F8</f>
        <v>76000</v>
      </c>
      <c r="G7" s="136">
        <f>G8</f>
        <v>76000</v>
      </c>
      <c r="H7" s="1124"/>
    </row>
    <row r="8" spans="1:9" ht="12.75">
      <c r="A8" s="196">
        <v>3</v>
      </c>
      <c r="B8" s="198" t="s">
        <v>197</v>
      </c>
      <c r="C8" s="159" t="s">
        <v>3</v>
      </c>
      <c r="D8" s="329"/>
      <c r="E8" s="121">
        <f>E9+E10</f>
        <v>75500</v>
      </c>
      <c r="F8" s="121">
        <f>SUM(F9:F11)</f>
        <v>76000</v>
      </c>
      <c r="G8" s="121">
        <f>SUM(G9:G11)</f>
        <v>76000</v>
      </c>
      <c r="H8" s="1125"/>
      <c r="I8" s="347"/>
    </row>
    <row r="9" spans="1:10" ht="31.5">
      <c r="A9" s="196">
        <v>4</v>
      </c>
      <c r="B9" s="199"/>
      <c r="C9" s="200" t="s">
        <v>219</v>
      </c>
      <c r="D9" s="881" t="s">
        <v>607</v>
      </c>
      <c r="E9" s="901">
        <v>75000</v>
      </c>
      <c r="F9" s="153">
        <v>75000</v>
      </c>
      <c r="G9" s="153">
        <v>75000</v>
      </c>
      <c r="H9" s="353"/>
      <c r="J9" s="353"/>
    </row>
    <row r="10" spans="1:8" ht="12.75">
      <c r="A10" s="196">
        <v>5</v>
      </c>
      <c r="B10" s="199"/>
      <c r="C10" s="200" t="s">
        <v>219</v>
      </c>
      <c r="D10" s="124" t="s">
        <v>172</v>
      </c>
      <c r="E10" s="153">
        <v>500</v>
      </c>
      <c r="F10" s="153">
        <v>500</v>
      </c>
      <c r="G10" s="153">
        <v>500</v>
      </c>
      <c r="H10" s="353"/>
    </row>
    <row r="11" spans="1:8" ht="12.75">
      <c r="A11" s="196">
        <v>6</v>
      </c>
      <c r="B11" s="199"/>
      <c r="C11" s="447" t="s">
        <v>219</v>
      </c>
      <c r="D11" s="106" t="s">
        <v>543</v>
      </c>
      <c r="E11" s="153">
        <v>0</v>
      </c>
      <c r="F11" s="153">
        <v>500</v>
      </c>
      <c r="G11" s="153">
        <v>500</v>
      </c>
      <c r="H11" s="353"/>
    </row>
    <row r="12" spans="1:8" ht="12.75">
      <c r="A12" s="196">
        <v>7</v>
      </c>
      <c r="B12" s="201">
        <v>2</v>
      </c>
      <c r="C12" s="127" t="s">
        <v>75</v>
      </c>
      <c r="D12" s="232"/>
      <c r="E12" s="151">
        <f>E13+E22</f>
        <v>122485</v>
      </c>
      <c r="F12" s="151">
        <f>F13+F22</f>
        <v>166854</v>
      </c>
      <c r="G12" s="151">
        <f>G13+G22</f>
        <v>173222.7</v>
      </c>
      <c r="H12" s="1124"/>
    </row>
    <row r="13" spans="1:8" ht="12.75">
      <c r="A13" s="196">
        <v>8</v>
      </c>
      <c r="B13" s="202" t="s">
        <v>198</v>
      </c>
      <c r="C13" s="159" t="s">
        <v>75</v>
      </c>
      <c r="D13" s="329"/>
      <c r="E13" s="121">
        <f>SUM(E14:E21)</f>
        <v>75828</v>
      </c>
      <c r="F13" s="121">
        <f>SUM(F14:F21)</f>
        <v>118997</v>
      </c>
      <c r="G13" s="121">
        <f>SUM(G14:G21)</f>
        <v>118997</v>
      </c>
      <c r="H13" s="1125"/>
    </row>
    <row r="14" spans="1:10" ht="19.5">
      <c r="A14" s="196">
        <v>9</v>
      </c>
      <c r="B14" s="203"/>
      <c r="C14" s="200" t="s">
        <v>219</v>
      </c>
      <c r="D14" s="106" t="s">
        <v>610</v>
      </c>
      <c r="E14" s="125">
        <f>(2042*12)*2</f>
        <v>49008</v>
      </c>
      <c r="F14" s="125">
        <v>49008</v>
      </c>
      <c r="G14" s="125">
        <v>49008</v>
      </c>
      <c r="H14" s="353"/>
      <c r="I14" s="1286" t="s">
        <v>564</v>
      </c>
      <c r="J14" s="1286"/>
    </row>
    <row r="15" spans="1:12" ht="39">
      <c r="A15" s="196">
        <v>10</v>
      </c>
      <c r="B15" s="203"/>
      <c r="C15" s="200" t="s">
        <v>219</v>
      </c>
      <c r="D15" s="1093" t="s">
        <v>623</v>
      </c>
      <c r="E15" s="125">
        <v>14500</v>
      </c>
      <c r="F15" s="125">
        <f>20000+18550</f>
        <v>38550</v>
      </c>
      <c r="G15" s="125">
        <f>20000+18550</f>
        <v>38550</v>
      </c>
      <c r="H15" s="353"/>
      <c r="I15" s="1071" t="s">
        <v>557</v>
      </c>
      <c r="J15" s="1071" t="s">
        <v>600</v>
      </c>
      <c r="K15" s="1025"/>
      <c r="L15" s="317"/>
    </row>
    <row r="16" spans="1:11" ht="12.75">
      <c r="A16" s="196">
        <v>11</v>
      </c>
      <c r="B16" s="203"/>
      <c r="C16" s="200" t="s">
        <v>219</v>
      </c>
      <c r="D16" s="124" t="s">
        <v>481</v>
      </c>
      <c r="E16" s="125">
        <v>2800</v>
      </c>
      <c r="F16" s="125">
        <v>2800</v>
      </c>
      <c r="G16" s="125">
        <v>2800</v>
      </c>
      <c r="H16" s="353"/>
      <c r="I16" s="1076" t="s">
        <v>567</v>
      </c>
      <c r="J16" s="1075">
        <v>9150</v>
      </c>
      <c r="K16" s="880"/>
    </row>
    <row r="17" spans="1:11" ht="12.75">
      <c r="A17" s="196">
        <v>12</v>
      </c>
      <c r="B17" s="203"/>
      <c r="C17" s="447" t="s">
        <v>219</v>
      </c>
      <c r="D17" s="124" t="s">
        <v>480</v>
      </c>
      <c r="E17" s="125">
        <f>1370*3</f>
        <v>4110</v>
      </c>
      <c r="F17" s="125">
        <f>1370*3</f>
        <v>4110</v>
      </c>
      <c r="G17" s="125">
        <f>1370*3</f>
        <v>4110</v>
      </c>
      <c r="H17" s="353"/>
      <c r="I17" s="1074" t="s">
        <v>555</v>
      </c>
      <c r="J17" s="1075">
        <v>38000</v>
      </c>
      <c r="K17" s="880"/>
    </row>
    <row r="18" spans="1:11" ht="12.75">
      <c r="A18" s="196">
        <v>13</v>
      </c>
      <c r="B18" s="203"/>
      <c r="C18" s="200" t="s">
        <v>219</v>
      </c>
      <c r="D18" s="124" t="s">
        <v>157</v>
      </c>
      <c r="E18" s="125">
        <v>405</v>
      </c>
      <c r="F18" s="125">
        <v>405</v>
      </c>
      <c r="G18" s="125">
        <v>405</v>
      </c>
      <c r="H18" s="353"/>
      <c r="I18" s="1083" t="s">
        <v>570</v>
      </c>
      <c r="J18" s="1084">
        <f>SUM(J16:J17)</f>
        <v>47150</v>
      </c>
      <c r="K18" s="880"/>
    </row>
    <row r="19" spans="1:11" ht="12.75">
      <c r="A19" s="196">
        <v>14</v>
      </c>
      <c r="B19" s="203"/>
      <c r="C19" s="447" t="s">
        <v>219</v>
      </c>
      <c r="D19" s="124" t="s">
        <v>513</v>
      </c>
      <c r="E19" s="125">
        <v>0</v>
      </c>
      <c r="F19" s="125">
        <v>19119</v>
      </c>
      <c r="G19" s="125">
        <v>19119</v>
      </c>
      <c r="H19" s="353"/>
      <c r="I19" s="4"/>
      <c r="J19" s="880"/>
      <c r="K19" s="880"/>
    </row>
    <row r="20" spans="1:11" ht="22.5">
      <c r="A20" s="196">
        <v>15</v>
      </c>
      <c r="B20" s="203"/>
      <c r="C20" s="200" t="s">
        <v>219</v>
      </c>
      <c r="D20" s="106" t="s">
        <v>572</v>
      </c>
      <c r="E20" s="125">
        <v>3000</v>
      </c>
      <c r="F20" s="125">
        <v>3000</v>
      </c>
      <c r="G20" s="125">
        <v>3000</v>
      </c>
      <c r="H20" s="353"/>
      <c r="I20" s="4"/>
      <c r="J20" s="880"/>
      <c r="K20" s="880"/>
    </row>
    <row r="21" spans="1:11" ht="12.75">
      <c r="A21" s="196">
        <v>16</v>
      </c>
      <c r="B21" s="795"/>
      <c r="C21" s="447" t="s">
        <v>219</v>
      </c>
      <c r="D21" s="106" t="s">
        <v>443</v>
      </c>
      <c r="E21" s="153">
        <v>2005</v>
      </c>
      <c r="F21" s="153">
        <v>2005</v>
      </c>
      <c r="G21" s="153">
        <v>2005</v>
      </c>
      <c r="H21" s="353"/>
      <c r="I21" s="4"/>
      <c r="J21" s="880"/>
      <c r="K21" s="880"/>
    </row>
    <row r="22" spans="1:11" ht="12.75">
      <c r="A22" s="196">
        <v>17</v>
      </c>
      <c r="B22" s="202" t="s">
        <v>198</v>
      </c>
      <c r="C22" s="159" t="s">
        <v>106</v>
      </c>
      <c r="D22" s="329"/>
      <c r="E22" s="121">
        <f>SUM(E23:E29)</f>
        <v>46657</v>
      </c>
      <c r="F22" s="121">
        <f>SUM(F23:F29)</f>
        <v>47857</v>
      </c>
      <c r="G22" s="121">
        <f>SUM(G23:G29)</f>
        <v>54225.7</v>
      </c>
      <c r="H22" s="1125"/>
      <c r="I22" s="4"/>
      <c r="J22" s="880"/>
      <c r="K22" s="880"/>
    </row>
    <row r="23" spans="1:11" ht="19.5">
      <c r="A23" s="196">
        <v>18</v>
      </c>
      <c r="B23" s="377"/>
      <c r="C23" s="378">
        <v>610</v>
      </c>
      <c r="D23" s="507" t="s">
        <v>664</v>
      </c>
      <c r="E23" s="153">
        <v>26000</v>
      </c>
      <c r="F23" s="153">
        <v>26000</v>
      </c>
      <c r="G23" s="153">
        <f>23300+2800+2500</f>
        <v>28600</v>
      </c>
      <c r="H23" s="353"/>
      <c r="I23" s="390"/>
      <c r="J23" s="880"/>
      <c r="K23" s="880"/>
    </row>
    <row r="24" spans="1:11" ht="12.75">
      <c r="A24" s="196">
        <v>19</v>
      </c>
      <c r="B24" s="377"/>
      <c r="C24" s="378">
        <v>620</v>
      </c>
      <c r="D24" s="124" t="s">
        <v>275</v>
      </c>
      <c r="E24" s="153">
        <f>E23*0.3495</f>
        <v>9087</v>
      </c>
      <c r="F24" s="153">
        <v>9087</v>
      </c>
      <c r="G24" s="153">
        <f>G23*0.3495</f>
        <v>9995.699999999999</v>
      </c>
      <c r="H24" s="353"/>
      <c r="I24" s="4"/>
      <c r="J24" s="880"/>
      <c r="K24" s="880"/>
    </row>
    <row r="25" spans="1:11" ht="22.5">
      <c r="A25" s="196">
        <v>20</v>
      </c>
      <c r="B25" s="203"/>
      <c r="C25" s="200" t="s">
        <v>219</v>
      </c>
      <c r="D25" s="106" t="s">
        <v>276</v>
      </c>
      <c r="E25" s="125">
        <v>4000</v>
      </c>
      <c r="F25" s="125">
        <v>5000</v>
      </c>
      <c r="G25" s="125">
        <v>8000</v>
      </c>
      <c r="H25" s="353"/>
      <c r="I25" s="390"/>
      <c r="J25" s="880"/>
      <c r="K25" s="880"/>
    </row>
    <row r="26" spans="1:11" ht="12.75">
      <c r="A26" s="196">
        <v>21</v>
      </c>
      <c r="B26" s="203"/>
      <c r="C26" s="447" t="s">
        <v>219</v>
      </c>
      <c r="D26" s="106" t="s">
        <v>620</v>
      </c>
      <c r="E26" s="125">
        <v>100</v>
      </c>
      <c r="F26" s="125">
        <v>300</v>
      </c>
      <c r="G26" s="125">
        <v>310</v>
      </c>
      <c r="H26" s="353"/>
      <c r="I26" s="4"/>
      <c r="J26" s="880"/>
      <c r="K26" s="880"/>
    </row>
    <row r="27" spans="1:11" ht="12.75">
      <c r="A27" s="196">
        <v>22</v>
      </c>
      <c r="B27" s="203"/>
      <c r="C27" s="200" t="s">
        <v>219</v>
      </c>
      <c r="D27" s="124" t="s">
        <v>490</v>
      </c>
      <c r="E27" s="125">
        <v>7000</v>
      </c>
      <c r="F27" s="125">
        <v>7000</v>
      </c>
      <c r="G27" s="125">
        <v>7000</v>
      </c>
      <c r="H27" s="353"/>
      <c r="I27" s="4"/>
      <c r="J27" s="880"/>
      <c r="K27" s="880"/>
    </row>
    <row r="28" spans="1:11" ht="12.75">
      <c r="A28" s="196">
        <v>23</v>
      </c>
      <c r="B28" s="203"/>
      <c r="C28" s="200" t="s">
        <v>219</v>
      </c>
      <c r="D28" s="124" t="s">
        <v>491</v>
      </c>
      <c r="E28" s="125">
        <v>350</v>
      </c>
      <c r="F28" s="125">
        <v>350</v>
      </c>
      <c r="G28" s="125">
        <v>200</v>
      </c>
      <c r="H28" s="353"/>
      <c r="I28" s="4"/>
      <c r="J28" s="880"/>
      <c r="K28" s="880"/>
    </row>
    <row r="29" spans="1:11" ht="13.5" thickBot="1">
      <c r="A29" s="204">
        <v>24</v>
      </c>
      <c r="B29" s="205"/>
      <c r="C29" s="206" t="s">
        <v>219</v>
      </c>
      <c r="D29" s="256" t="s">
        <v>492</v>
      </c>
      <c r="E29" s="157">
        <v>120</v>
      </c>
      <c r="F29" s="157">
        <v>120</v>
      </c>
      <c r="G29" s="157">
        <v>120</v>
      </c>
      <c r="H29" s="353"/>
      <c r="I29" s="4"/>
      <c r="J29" s="880"/>
      <c r="K29" s="880"/>
    </row>
    <row r="30" spans="1:11" ht="12.75">
      <c r="A30" s="804"/>
      <c r="B30" s="801"/>
      <c r="C30" s="802"/>
      <c r="D30" s="803"/>
      <c r="E30" s="353"/>
      <c r="F30" s="353"/>
      <c r="G30" s="353"/>
      <c r="H30" s="353"/>
      <c r="J30" s="347"/>
      <c r="K30" s="347"/>
    </row>
    <row r="31" spans="1:8" s="33" customFormat="1" ht="12.75">
      <c r="A31" s="804"/>
      <c r="B31" s="929"/>
      <c r="C31" s="802"/>
      <c r="D31" s="803"/>
      <c r="E31" s="353"/>
      <c r="F31" s="353"/>
      <c r="G31" s="353"/>
      <c r="H31" s="353"/>
    </row>
    <row r="32" spans="1:8" ht="12.75">
      <c r="A32" s="804"/>
      <c r="B32" s="801"/>
      <c r="C32" s="802"/>
      <c r="D32" s="803"/>
      <c r="E32" s="353"/>
      <c r="F32" s="353"/>
      <c r="G32" s="353"/>
      <c r="H32" s="353"/>
    </row>
    <row r="33" spans="1:8" ht="12.75">
      <c r="A33" s="804"/>
      <c r="B33" s="801"/>
      <c r="C33" s="802"/>
      <c r="D33" s="803"/>
      <c r="E33" s="353"/>
      <c r="F33" s="353"/>
      <c r="G33" s="353"/>
      <c r="H33" s="353"/>
    </row>
    <row r="34" spans="1:9" s="39" customFormat="1" ht="24" thickBot="1">
      <c r="A34" s="16"/>
      <c r="B34" s="103" t="s">
        <v>228</v>
      </c>
      <c r="C34"/>
      <c r="D34"/>
      <c r="H34" s="89"/>
      <c r="I34" s="373"/>
    </row>
    <row r="35" spans="1:8" s="39" customFormat="1" ht="15.75" thickBot="1">
      <c r="A35" s="1280" t="s">
        <v>9</v>
      </c>
      <c r="B35" s="1281"/>
      <c r="C35" s="1281"/>
      <c r="D35" s="1284"/>
      <c r="E35" s="369" t="s">
        <v>12</v>
      </c>
      <c r="F35" s="320" t="s">
        <v>12</v>
      </c>
      <c r="G35" s="1107" t="s">
        <v>12</v>
      </c>
      <c r="H35" s="1117"/>
    </row>
    <row r="36" spans="1:8" s="39" customFormat="1" ht="11.25">
      <c r="A36" s="28"/>
      <c r="B36" s="29"/>
      <c r="C36" s="30"/>
      <c r="D36" s="364"/>
      <c r="E36" s="370" t="s">
        <v>540</v>
      </c>
      <c r="F36" s="534" t="s">
        <v>541</v>
      </c>
      <c r="G36" s="1108" t="s">
        <v>626</v>
      </c>
      <c r="H36" s="1118"/>
    </row>
    <row r="37" spans="1:8" s="39" customFormat="1" ht="15.75">
      <c r="A37" s="1271" t="s">
        <v>468</v>
      </c>
      <c r="B37" s="1273" t="s">
        <v>469</v>
      </c>
      <c r="C37" s="1273" t="s">
        <v>470</v>
      </c>
      <c r="D37" s="1275" t="s">
        <v>5</v>
      </c>
      <c r="E37" s="371">
        <v>2023</v>
      </c>
      <c r="F37" s="321" t="s">
        <v>337</v>
      </c>
      <c r="G37" s="1104" t="s">
        <v>337</v>
      </c>
      <c r="H37" s="1119"/>
    </row>
    <row r="38" spans="1:8" s="39" customFormat="1" ht="12" thickBot="1">
      <c r="A38" s="1272"/>
      <c r="B38" s="1274"/>
      <c r="C38" s="1274"/>
      <c r="D38" s="1276"/>
      <c r="E38" s="372" t="s">
        <v>214</v>
      </c>
      <c r="F38" s="322" t="s">
        <v>214</v>
      </c>
      <c r="G38" s="1106" t="s">
        <v>214</v>
      </c>
      <c r="H38" s="1120"/>
    </row>
    <row r="39" spans="1:8" s="39" customFormat="1" ht="12.75" thickBot="1" thickTop="1">
      <c r="A39" s="189">
        <v>1</v>
      </c>
      <c r="B39" s="109" t="s">
        <v>126</v>
      </c>
      <c r="C39" s="73"/>
      <c r="D39" s="365"/>
      <c r="E39" s="930">
        <f aca="true" t="shared" si="0" ref="E39:G43">E40</f>
        <v>0</v>
      </c>
      <c r="F39" s="194">
        <f t="shared" si="0"/>
        <v>0</v>
      </c>
      <c r="G39" s="194">
        <f t="shared" si="0"/>
        <v>0</v>
      </c>
      <c r="H39" s="1129"/>
    </row>
    <row r="40" spans="1:8" s="39" customFormat="1" ht="12" thickTop="1">
      <c r="A40" s="189">
        <v>2</v>
      </c>
      <c r="B40" s="201">
        <v>2</v>
      </c>
      <c r="C40" s="127" t="s">
        <v>75</v>
      </c>
      <c r="D40" s="366"/>
      <c r="E40" s="931">
        <f>E41+E43</f>
        <v>0</v>
      </c>
      <c r="F40" s="188">
        <f>F41+F43</f>
        <v>0</v>
      </c>
      <c r="G40" s="188">
        <f>G41+G43</f>
        <v>0</v>
      </c>
      <c r="H40" s="1125"/>
    </row>
    <row r="41" spans="1:8" ht="21" customHeight="1">
      <c r="A41" s="189">
        <v>3</v>
      </c>
      <c r="B41" s="202" t="s">
        <v>198</v>
      </c>
      <c r="C41" s="159" t="s">
        <v>106</v>
      </c>
      <c r="D41" s="367"/>
      <c r="E41" s="932">
        <f t="shared" si="0"/>
        <v>0</v>
      </c>
      <c r="F41" s="140">
        <f t="shared" si="0"/>
        <v>0</v>
      </c>
      <c r="G41" s="140">
        <f t="shared" si="0"/>
        <v>0</v>
      </c>
      <c r="H41" s="1125"/>
    </row>
    <row r="42" spans="1:8" s="39" customFormat="1" ht="9.75">
      <c r="A42" s="439" t="s">
        <v>7</v>
      </c>
      <c r="B42" s="83"/>
      <c r="C42" s="440">
        <v>700</v>
      </c>
      <c r="D42" s="934" t="s">
        <v>355</v>
      </c>
      <c r="E42" s="441">
        <v>0</v>
      </c>
      <c r="F42" s="442">
        <v>0</v>
      </c>
      <c r="G42" s="442">
        <v>0</v>
      </c>
      <c r="H42" s="1132"/>
    </row>
    <row r="43" spans="1:8" ht="21" customHeight="1">
      <c r="A43" s="434">
        <v>5</v>
      </c>
      <c r="B43" s="435" t="s">
        <v>198</v>
      </c>
      <c r="C43" s="436" t="s">
        <v>75</v>
      </c>
      <c r="D43" s="437"/>
      <c r="E43" s="933">
        <f t="shared" si="0"/>
        <v>0</v>
      </c>
      <c r="F43" s="438">
        <f t="shared" si="0"/>
        <v>0</v>
      </c>
      <c r="G43" s="438">
        <f t="shared" si="0"/>
        <v>0</v>
      </c>
      <c r="H43" s="1125"/>
    </row>
    <row r="44" spans="1:9" s="39" customFormat="1" ht="17.25" customHeight="1">
      <c r="A44" s="439" t="s">
        <v>283</v>
      </c>
      <c r="B44" s="83"/>
      <c r="C44" s="440">
        <v>700</v>
      </c>
      <c r="D44" s="1094" t="s">
        <v>578</v>
      </c>
      <c r="E44" s="1095">
        <v>0</v>
      </c>
      <c r="F44" s="1098">
        <v>0</v>
      </c>
      <c r="G44" s="1098">
        <v>0</v>
      </c>
      <c r="H44" s="1131"/>
      <c r="I44" s="99"/>
    </row>
    <row r="45" spans="1:8" s="39" customFormat="1" ht="20.25" thickBot="1">
      <c r="A45" s="796" t="s">
        <v>68</v>
      </c>
      <c r="B45" s="797"/>
      <c r="C45" s="798">
        <v>700</v>
      </c>
      <c r="D45" s="935" t="s">
        <v>444</v>
      </c>
      <c r="E45" s="799">
        <v>0</v>
      </c>
      <c r="F45" s="800">
        <v>0</v>
      </c>
      <c r="G45" s="800">
        <v>0</v>
      </c>
      <c r="H45" s="1132"/>
    </row>
    <row r="46" spans="1:8" s="39" customFormat="1" ht="9.75">
      <c r="A46" s="32"/>
      <c r="B46" s="88"/>
      <c r="H46" s="89"/>
    </row>
    <row r="47" spans="1:12" s="39" customFormat="1" ht="11.25">
      <c r="A47" s="929" t="s">
        <v>521</v>
      </c>
      <c r="B47" s="802"/>
      <c r="C47" s="803"/>
      <c r="D47" s="353"/>
      <c r="E47" s="353"/>
      <c r="F47" s="99"/>
      <c r="G47" s="99"/>
      <c r="H47" s="89"/>
      <c r="I47" s="99"/>
      <c r="J47" s="99"/>
      <c r="K47" s="99"/>
      <c r="L47" s="99"/>
    </row>
    <row r="48" spans="1:12" s="39" customFormat="1" ht="11.25">
      <c r="A48" s="929" t="s">
        <v>542</v>
      </c>
      <c r="B48" s="802"/>
      <c r="C48" s="803"/>
      <c r="D48" s="353"/>
      <c r="E48" s="353"/>
      <c r="F48" s="99"/>
      <c r="G48" s="99"/>
      <c r="H48" s="89"/>
      <c r="I48" s="99"/>
      <c r="J48" s="99"/>
      <c r="K48" s="99"/>
      <c r="L48" s="99"/>
    </row>
    <row r="49" spans="1:12" s="39" customFormat="1" ht="11.25">
      <c r="A49" s="929" t="s">
        <v>522</v>
      </c>
      <c r="B49" s="802"/>
      <c r="C49" s="803"/>
      <c r="D49" s="353"/>
      <c r="E49" s="353"/>
      <c r="F49" s="99"/>
      <c r="G49" s="99"/>
      <c r="H49" s="89"/>
      <c r="I49" s="99"/>
      <c r="J49" s="99"/>
      <c r="K49" s="99"/>
      <c r="L49" s="99"/>
    </row>
    <row r="50" spans="1:8" s="39" customFormat="1" ht="9.75">
      <c r="A50" s="32"/>
      <c r="B50" s="88"/>
      <c r="H50" s="89"/>
    </row>
  </sheetData>
  <sheetProtection/>
  <mergeCells count="11">
    <mergeCell ref="A2:D2"/>
    <mergeCell ref="A35:D35"/>
    <mergeCell ref="A4:A5"/>
    <mergeCell ref="B4:B5"/>
    <mergeCell ref="C4:C5"/>
    <mergeCell ref="D4:D5"/>
    <mergeCell ref="I14:J14"/>
    <mergeCell ref="A37:A38"/>
    <mergeCell ref="B37:B38"/>
    <mergeCell ref="C37:C38"/>
    <mergeCell ref="D37:D38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zoomScale="130" zoomScaleNormal="130" zoomScalePageLayoutView="0" workbookViewId="0" topLeftCell="A1">
      <selection activeCell="G9" sqref="G9"/>
    </sheetView>
  </sheetViews>
  <sheetFormatPr defaultColWidth="9.140625" defaultRowHeight="12.75"/>
  <cols>
    <col min="1" max="1" width="3.421875" style="0" customWidth="1"/>
    <col min="2" max="2" width="4.00390625" style="0" customWidth="1"/>
    <col min="3" max="3" width="7.140625" style="0" customWidth="1"/>
    <col min="4" max="4" width="26.00390625" style="0" customWidth="1"/>
    <col min="5" max="5" width="7.8515625" style="0" bestFit="1" customWidth="1"/>
    <col min="6" max="7" width="8.28125" style="0" bestFit="1" customWidth="1"/>
  </cols>
  <sheetData>
    <row r="1" spans="1:2" ht="15" thickBot="1">
      <c r="A1" s="16"/>
      <c r="B1" s="103" t="s">
        <v>229</v>
      </c>
    </row>
    <row r="2" spans="1:7" ht="15.75" thickBot="1">
      <c r="A2" s="1269" t="s">
        <v>10</v>
      </c>
      <c r="B2" s="1270"/>
      <c r="C2" s="1270"/>
      <c r="D2" s="1282"/>
      <c r="E2" s="903" t="s">
        <v>12</v>
      </c>
      <c r="F2" s="320" t="s">
        <v>12</v>
      </c>
      <c r="G2" s="1107" t="s">
        <v>12</v>
      </c>
    </row>
    <row r="3" spans="1:7" ht="12.75">
      <c r="A3" s="66"/>
      <c r="B3" s="1287"/>
      <c r="C3" s="1288"/>
      <c r="D3" s="1289"/>
      <c r="E3" s="904" t="s">
        <v>540</v>
      </c>
      <c r="F3" s="534" t="s">
        <v>541</v>
      </c>
      <c r="G3" s="1108" t="s">
        <v>626</v>
      </c>
    </row>
    <row r="4" spans="1:7" ht="15.75">
      <c r="A4" s="1271" t="s">
        <v>468</v>
      </c>
      <c r="B4" s="1273" t="s">
        <v>469</v>
      </c>
      <c r="C4" s="1273" t="s">
        <v>470</v>
      </c>
      <c r="D4" s="1275" t="s">
        <v>5</v>
      </c>
      <c r="E4" s="905">
        <v>2023</v>
      </c>
      <c r="F4" s="321" t="s">
        <v>337</v>
      </c>
      <c r="G4" s="1104" t="s">
        <v>337</v>
      </c>
    </row>
    <row r="5" spans="1:7" ht="13.5" thickBot="1">
      <c r="A5" s="1272"/>
      <c r="B5" s="1274"/>
      <c r="C5" s="1274"/>
      <c r="D5" s="1276"/>
      <c r="E5" s="906" t="s">
        <v>214</v>
      </c>
      <c r="F5" s="322" t="s">
        <v>214</v>
      </c>
      <c r="G5" s="1106" t="s">
        <v>214</v>
      </c>
    </row>
    <row r="6" spans="1:7" ht="14.25" thickBot="1" thickTop="1">
      <c r="A6" s="71">
        <v>1</v>
      </c>
      <c r="B6" s="109" t="s">
        <v>107</v>
      </c>
      <c r="C6" s="73"/>
      <c r="D6" s="937"/>
      <c r="E6" s="961">
        <f aca="true" t="shared" si="0" ref="E6:G7">E7</f>
        <v>2889</v>
      </c>
      <c r="F6" s="209">
        <f t="shared" si="0"/>
        <v>2891.41</v>
      </c>
      <c r="G6" s="209">
        <f t="shared" si="0"/>
        <v>5891.41</v>
      </c>
    </row>
    <row r="7" spans="1:7" ht="13.5" thickTop="1">
      <c r="A7" s="59">
        <v>2</v>
      </c>
      <c r="B7" s="74">
        <v>1</v>
      </c>
      <c r="C7" s="172" t="s">
        <v>230</v>
      </c>
      <c r="D7" s="962"/>
      <c r="E7" s="922">
        <f t="shared" si="0"/>
        <v>2889</v>
      </c>
      <c r="F7" s="210">
        <f t="shared" si="0"/>
        <v>2891.41</v>
      </c>
      <c r="G7" s="210">
        <f t="shared" si="0"/>
        <v>5891.41</v>
      </c>
    </row>
    <row r="8" spans="1:7" ht="12.75">
      <c r="A8" s="59">
        <v>3</v>
      </c>
      <c r="B8" s="37" t="s">
        <v>199</v>
      </c>
      <c r="C8" s="215" t="s">
        <v>77</v>
      </c>
      <c r="D8" s="939"/>
      <c r="E8" s="263">
        <f>SUM(E9:E12)</f>
        <v>2889</v>
      </c>
      <c r="F8" s="211">
        <f>SUM(F9:F12)</f>
        <v>2891.41</v>
      </c>
      <c r="G8" s="211">
        <f>SUM(G9:G12)</f>
        <v>5891.41</v>
      </c>
    </row>
    <row r="9" spans="1:14" ht="12.75">
      <c r="A9" s="59">
        <v>4</v>
      </c>
      <c r="B9" s="40"/>
      <c r="C9" s="77" t="s">
        <v>219</v>
      </c>
      <c r="D9" s="967" t="s">
        <v>681</v>
      </c>
      <c r="E9" s="964">
        <v>2000</v>
      </c>
      <c r="F9" s="212">
        <v>2000</v>
      </c>
      <c r="G9" s="212">
        <v>5000</v>
      </c>
      <c r="H9" s="781"/>
      <c r="I9" s="781"/>
      <c r="J9" s="781"/>
      <c r="K9" s="781"/>
      <c r="L9" s="781"/>
      <c r="M9" s="781"/>
      <c r="N9" s="781"/>
    </row>
    <row r="10" spans="1:14" ht="12.75">
      <c r="A10" s="80">
        <v>5</v>
      </c>
      <c r="B10" s="40"/>
      <c r="C10" s="379" t="s">
        <v>219</v>
      </c>
      <c r="D10" s="968" t="s">
        <v>277</v>
      </c>
      <c r="E10" s="965">
        <f>'BP'!G79</f>
        <v>89</v>
      </c>
      <c r="F10" s="213">
        <f>'BP'!H79</f>
        <v>91.41</v>
      </c>
      <c r="G10" s="213">
        <f>'BP'!I79</f>
        <v>91.41</v>
      </c>
      <c r="H10" s="779"/>
      <c r="I10" s="779"/>
      <c r="J10" s="779"/>
      <c r="K10" s="779"/>
      <c r="L10" s="779"/>
      <c r="M10" s="779"/>
      <c r="N10" s="779"/>
    </row>
    <row r="11" spans="1:7" ht="12.75">
      <c r="A11" s="80">
        <v>6</v>
      </c>
      <c r="B11" s="65"/>
      <c r="C11" s="87" t="s">
        <v>219</v>
      </c>
      <c r="D11" s="968" t="s">
        <v>168</v>
      </c>
      <c r="E11" s="965">
        <v>500</v>
      </c>
      <c r="F11" s="213">
        <v>500</v>
      </c>
      <c r="G11" s="213">
        <v>500</v>
      </c>
    </row>
    <row r="12" spans="1:7" ht="13.5" thickBot="1">
      <c r="A12" s="78">
        <v>7</v>
      </c>
      <c r="B12" s="79"/>
      <c r="C12" s="208" t="s">
        <v>219</v>
      </c>
      <c r="D12" s="963" t="s">
        <v>169</v>
      </c>
      <c r="E12" s="966">
        <v>300</v>
      </c>
      <c r="F12" s="214">
        <v>300</v>
      </c>
      <c r="G12" s="214">
        <v>300</v>
      </c>
    </row>
    <row r="14" spans="2:4" s="39" customFormat="1" ht="9.75">
      <c r="B14" s="32"/>
      <c r="D14" s="95"/>
    </row>
    <row r="15" spans="1:7" s="39" customFormat="1" ht="15" thickBot="1">
      <c r="A15" s="16"/>
      <c r="B15" s="103" t="s">
        <v>229</v>
      </c>
      <c r="C15"/>
      <c r="D15"/>
      <c r="E15"/>
      <c r="F15"/>
      <c r="G15"/>
    </row>
    <row r="16" spans="1:7" s="39" customFormat="1" ht="15.75" thickBot="1">
      <c r="A16" s="1269" t="s">
        <v>9</v>
      </c>
      <c r="B16" s="1270"/>
      <c r="C16" s="1270"/>
      <c r="D16" s="1282"/>
      <c r="E16" s="903" t="s">
        <v>12</v>
      </c>
      <c r="F16" s="320" t="s">
        <v>12</v>
      </c>
      <c r="G16" s="1107" t="s">
        <v>12</v>
      </c>
    </row>
    <row r="17" spans="1:7" s="39" customFormat="1" ht="10.5">
      <c r="A17" s="66"/>
      <c r="B17" s="1287"/>
      <c r="C17" s="1288"/>
      <c r="D17" s="1289"/>
      <c r="E17" s="904" t="s">
        <v>540</v>
      </c>
      <c r="F17" s="534" t="s">
        <v>541</v>
      </c>
      <c r="G17" s="1108" t="s">
        <v>626</v>
      </c>
    </row>
    <row r="18" spans="1:7" s="39" customFormat="1" ht="15.75">
      <c r="A18" s="1271" t="s">
        <v>468</v>
      </c>
      <c r="B18" s="1273" t="s">
        <v>469</v>
      </c>
      <c r="C18" s="1273" t="s">
        <v>470</v>
      </c>
      <c r="D18" s="1275" t="s">
        <v>5</v>
      </c>
      <c r="E18" s="905">
        <v>2023</v>
      </c>
      <c r="F18" s="321" t="s">
        <v>337</v>
      </c>
      <c r="G18" s="1104" t="s">
        <v>337</v>
      </c>
    </row>
    <row r="19" spans="1:7" s="39" customFormat="1" ht="12" thickBot="1">
      <c r="A19" s="1272"/>
      <c r="B19" s="1274"/>
      <c r="C19" s="1274"/>
      <c r="D19" s="1276"/>
      <c r="E19" s="906" t="s">
        <v>214</v>
      </c>
      <c r="F19" s="322" t="s">
        <v>214</v>
      </c>
      <c r="G19" s="1106" t="s">
        <v>214</v>
      </c>
    </row>
    <row r="20" spans="1:7" s="39" customFormat="1" ht="12.75" thickBot="1" thickTop="1">
      <c r="A20" s="71">
        <v>1</v>
      </c>
      <c r="B20" s="109" t="s">
        <v>107</v>
      </c>
      <c r="C20" s="73"/>
      <c r="D20" s="937"/>
      <c r="E20" s="961">
        <f aca="true" t="shared" si="1" ref="E20:G21">E21</f>
        <v>0</v>
      </c>
      <c r="F20" s="209">
        <f t="shared" si="1"/>
        <v>0</v>
      </c>
      <c r="G20" s="209">
        <f t="shared" si="1"/>
        <v>0</v>
      </c>
    </row>
    <row r="21" spans="1:7" ht="13.5" thickTop="1">
      <c r="A21" s="59">
        <v>2</v>
      </c>
      <c r="B21" s="74">
        <v>1</v>
      </c>
      <c r="C21" s="172" t="s">
        <v>230</v>
      </c>
      <c r="D21" s="962"/>
      <c r="E21" s="922">
        <f t="shared" si="1"/>
        <v>0</v>
      </c>
      <c r="F21" s="210">
        <f t="shared" si="1"/>
        <v>0</v>
      </c>
      <c r="G21" s="210">
        <f t="shared" si="1"/>
        <v>0</v>
      </c>
    </row>
    <row r="22" spans="1:7" ht="12.75">
      <c r="A22" s="59">
        <v>3</v>
      </c>
      <c r="B22" s="37" t="s">
        <v>199</v>
      </c>
      <c r="C22" s="215" t="s">
        <v>77</v>
      </c>
      <c r="D22" s="939"/>
      <c r="E22" s="263">
        <f>SUM(E23:E23)</f>
        <v>0</v>
      </c>
      <c r="F22" s="211">
        <f>SUM(F23:F23)</f>
        <v>0</v>
      </c>
      <c r="G22" s="211">
        <f>SUM(G23:G23)</f>
        <v>0</v>
      </c>
    </row>
    <row r="23" spans="1:7" s="317" customFormat="1" ht="23.25" thickBot="1">
      <c r="A23" s="204">
        <v>4</v>
      </c>
      <c r="B23" s="618"/>
      <c r="C23" s="959" t="s">
        <v>223</v>
      </c>
      <c r="D23" s="963" t="s">
        <v>424</v>
      </c>
      <c r="E23" s="860">
        <v>0</v>
      </c>
      <c r="F23" s="960">
        <v>0</v>
      </c>
      <c r="G23" s="960">
        <v>0</v>
      </c>
    </row>
  </sheetData>
  <sheetProtection/>
  <mergeCells count="12">
    <mergeCell ref="A2:D2"/>
    <mergeCell ref="B3:D3"/>
    <mergeCell ref="A16:D16"/>
    <mergeCell ref="B17:D17"/>
    <mergeCell ref="A4:A5"/>
    <mergeCell ref="B4:B5"/>
    <mergeCell ref="C4:C5"/>
    <mergeCell ref="D4:D5"/>
    <mergeCell ref="A18:A19"/>
    <mergeCell ref="B18:B19"/>
    <mergeCell ref="C18:C19"/>
    <mergeCell ref="D18:D19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47"/>
  <sheetViews>
    <sheetView zoomScale="140" zoomScaleNormal="140" zoomScalePageLayoutView="0" workbookViewId="0" topLeftCell="A1">
      <pane ySplit="5" topLeftCell="A6" activePane="bottomLeft" state="frozen"/>
      <selection pane="topLeft" activeCell="A1" sqref="A1"/>
      <selection pane="bottomLeft" activeCell="K13" sqref="K13"/>
    </sheetView>
  </sheetViews>
  <sheetFormatPr defaultColWidth="9.140625" defaultRowHeight="12.75"/>
  <cols>
    <col min="1" max="1" width="2.57421875" style="0" customWidth="1"/>
    <col min="2" max="3" width="5.28125" style="0" customWidth="1"/>
    <col min="4" max="4" width="25.7109375" style="0" customWidth="1"/>
    <col min="5" max="5" width="8.8515625" style="0" customWidth="1"/>
    <col min="6" max="7" width="9.57421875" style="0" customWidth="1"/>
    <col min="8" max="9" width="9.421875" style="33" customWidth="1"/>
    <col min="11" max="11" width="10.140625" style="0" bestFit="1" customWidth="1"/>
    <col min="12" max="12" width="9.140625" style="497" customWidth="1"/>
    <col min="13" max="13" width="10.140625" style="497" bestFit="1" customWidth="1"/>
  </cols>
  <sheetData>
    <row r="1" spans="1:13" s="317" customFormat="1" ht="15" thickBot="1">
      <c r="A1" s="655"/>
      <c r="B1" s="656" t="s">
        <v>231</v>
      </c>
      <c r="H1" s="657"/>
      <c r="I1" s="657"/>
      <c r="L1" s="497"/>
      <c r="M1" s="497"/>
    </row>
    <row r="2" spans="1:13" s="317" customFormat="1" ht="15.75" thickBot="1">
      <c r="A2" s="1300" t="s">
        <v>10</v>
      </c>
      <c r="B2" s="1301"/>
      <c r="C2" s="1301"/>
      <c r="D2" s="1301"/>
      <c r="E2" s="658" t="s">
        <v>12</v>
      </c>
      <c r="F2" s="659" t="s">
        <v>12</v>
      </c>
      <c r="G2" s="1109" t="s">
        <v>12</v>
      </c>
      <c r="H2" s="660"/>
      <c r="I2" s="660"/>
      <c r="L2" s="390"/>
      <c r="M2" s="497"/>
    </row>
    <row r="3" spans="1:13" s="317" customFormat="1" ht="12.75">
      <c r="A3" s="223"/>
      <c r="B3" s="224"/>
      <c r="C3" s="225"/>
      <c r="D3" s="323"/>
      <c r="E3" s="661" t="s">
        <v>540</v>
      </c>
      <c r="F3" s="662" t="s">
        <v>541</v>
      </c>
      <c r="G3" s="1110" t="s">
        <v>626</v>
      </c>
      <c r="H3" s="663"/>
      <c r="I3" s="663"/>
      <c r="L3" s="390"/>
      <c r="M3" s="497"/>
    </row>
    <row r="4" spans="1:14" s="317" customFormat="1" ht="15.75">
      <c r="A4" s="1271" t="s">
        <v>468</v>
      </c>
      <c r="B4" s="1273" t="s">
        <v>469</v>
      </c>
      <c r="C4" s="1273" t="s">
        <v>470</v>
      </c>
      <c r="D4" s="1275" t="s">
        <v>5</v>
      </c>
      <c r="E4" s="664">
        <v>2023</v>
      </c>
      <c r="F4" s="665" t="s">
        <v>337</v>
      </c>
      <c r="G4" s="1111" t="s">
        <v>337</v>
      </c>
      <c r="H4" s="666"/>
      <c r="I4" s="666"/>
      <c r="L4" s="390"/>
      <c r="M4" s="497"/>
      <c r="N4" s="390"/>
    </row>
    <row r="5" spans="1:14" s="317" customFormat="1" ht="13.5" thickBot="1">
      <c r="A5" s="1305"/>
      <c r="B5" s="1306"/>
      <c r="C5" s="1306"/>
      <c r="D5" s="1307"/>
      <c r="E5" s="993" t="s">
        <v>214</v>
      </c>
      <c r="F5" s="994" t="s">
        <v>214</v>
      </c>
      <c r="G5" s="1112" t="s">
        <v>214</v>
      </c>
      <c r="H5" s="669"/>
      <c r="I5" s="669"/>
      <c r="L5" s="390"/>
      <c r="M5" s="497"/>
      <c r="N5" s="390"/>
    </row>
    <row r="6" spans="1:13" s="317" customFormat="1" ht="18.75" customHeight="1" thickBot="1">
      <c r="A6" s="995">
        <v>1</v>
      </c>
      <c r="B6" s="996" t="s">
        <v>108</v>
      </c>
      <c r="C6" s="997"/>
      <c r="D6" s="998"/>
      <c r="E6" s="999">
        <f>E8+E35+E71</f>
        <v>1143518</v>
      </c>
      <c r="F6" s="999">
        <f>F8+F35+F71</f>
        <v>1196228.876</v>
      </c>
      <c r="G6" s="999">
        <f>G8+G35+G71</f>
        <v>1197141.676</v>
      </c>
      <c r="H6" s="532"/>
      <c r="I6" s="532"/>
      <c r="L6" s="497"/>
      <c r="M6" s="497"/>
    </row>
    <row r="7" spans="1:13" s="317" customFormat="1" ht="7.5" customHeight="1" thickBot="1">
      <c r="A7" s="988"/>
      <c r="B7" s="989"/>
      <c r="C7" s="990"/>
      <c r="D7" s="991"/>
      <c r="E7" s="992"/>
      <c r="F7" s="992"/>
      <c r="G7" s="992"/>
      <c r="H7" s="532"/>
      <c r="I7" s="532"/>
      <c r="L7" s="497"/>
      <c r="M7" s="497"/>
    </row>
    <row r="8" spans="1:13" s="317" customFormat="1" ht="18" customHeight="1" thickBot="1">
      <c r="A8" s="969">
        <v>2</v>
      </c>
      <c r="B8" s="970">
        <v>1</v>
      </c>
      <c r="C8" s="971" t="s">
        <v>400</v>
      </c>
      <c r="D8" s="972"/>
      <c r="E8" s="973">
        <f>E9</f>
        <v>413206</v>
      </c>
      <c r="F8" s="973">
        <f>F9</f>
        <v>420400.60599999997</v>
      </c>
      <c r="G8" s="973">
        <f>G9</f>
        <v>421357.40599999996</v>
      </c>
      <c r="H8" s="533"/>
      <c r="I8" s="533"/>
      <c r="L8" s="497"/>
      <c r="M8" s="497"/>
    </row>
    <row r="9" spans="1:13" s="317" customFormat="1" ht="15" customHeight="1" thickBot="1">
      <c r="A9" s="637">
        <v>3</v>
      </c>
      <c r="B9" s="638" t="s">
        <v>402</v>
      </c>
      <c r="C9" s="635" t="s">
        <v>389</v>
      </c>
      <c r="D9" s="639"/>
      <c r="E9" s="636">
        <f>SUM(E11:E33)</f>
        <v>413206</v>
      </c>
      <c r="F9" s="636">
        <f>SUM(F11:F33)</f>
        <v>420400.60599999997</v>
      </c>
      <c r="G9" s="636">
        <f>SUM(G11:G33)</f>
        <v>421357.40599999996</v>
      </c>
      <c r="H9" s="532"/>
      <c r="I9" s="532"/>
      <c r="K9" s="670"/>
      <c r="L9" s="654"/>
      <c r="M9" s="497"/>
    </row>
    <row r="10" spans="1:13" s="317" customFormat="1" ht="13.5" thickBot="1">
      <c r="A10" s="641"/>
      <c r="B10" s="642"/>
      <c r="C10" s="634" t="s">
        <v>476</v>
      </c>
      <c r="D10" s="640"/>
      <c r="E10" s="776"/>
      <c r="F10" s="776"/>
      <c r="G10" s="776"/>
      <c r="H10" s="532"/>
      <c r="I10" s="532"/>
      <c r="L10" s="654"/>
      <c r="M10" s="497"/>
    </row>
    <row r="11" spans="1:13" s="317" customFormat="1" ht="12.75">
      <c r="A11" s="806">
        <v>4</v>
      </c>
      <c r="B11" s="1297" t="s">
        <v>482</v>
      </c>
      <c r="C11" s="717" t="s">
        <v>232</v>
      </c>
      <c r="D11" s="376" t="s">
        <v>317</v>
      </c>
      <c r="E11" s="218">
        <f>190042+34711</f>
        <v>224753</v>
      </c>
      <c r="F11" s="218">
        <f>190042+34711</f>
        <v>224753</v>
      </c>
      <c r="G11" s="218">
        <f>190042+34711</f>
        <v>224753</v>
      </c>
      <c r="H11" s="308"/>
      <c r="I11" s="308"/>
      <c r="L11" s="497"/>
      <c r="M11" s="573"/>
    </row>
    <row r="12" spans="1:13" s="317" customFormat="1" ht="12.75">
      <c r="A12" s="805">
        <v>5</v>
      </c>
      <c r="B12" s="1298"/>
      <c r="C12" s="718" t="s">
        <v>233</v>
      </c>
      <c r="D12" s="230" t="s">
        <v>110</v>
      </c>
      <c r="E12" s="219">
        <f>66515+12149</f>
        <v>78664</v>
      </c>
      <c r="F12" s="219">
        <f>66515+12149</f>
        <v>78664</v>
      </c>
      <c r="G12" s="219">
        <f>66515+12149</f>
        <v>78664</v>
      </c>
      <c r="H12" s="843"/>
      <c r="I12" s="308"/>
      <c r="L12" s="497"/>
      <c r="M12" s="497"/>
    </row>
    <row r="13" spans="1:17" s="317" customFormat="1" ht="20.25" thickBot="1">
      <c r="A13" s="846">
        <v>6</v>
      </c>
      <c r="B13" s="1299"/>
      <c r="C13" s="719" t="s">
        <v>219</v>
      </c>
      <c r="D13" s="902" t="s">
        <v>523</v>
      </c>
      <c r="E13" s="220">
        <f>(44112+45656)-16500-13984-32068</f>
        <v>27216</v>
      </c>
      <c r="F13" s="220">
        <v>27216</v>
      </c>
      <c r="G13" s="220">
        <v>27216</v>
      </c>
      <c r="H13" s="308"/>
      <c r="I13" s="308"/>
      <c r="L13" s="497"/>
      <c r="M13" s="506"/>
      <c r="N13" s="506"/>
      <c r="O13" s="506"/>
      <c r="P13" s="506"/>
      <c r="Q13" s="506"/>
    </row>
    <row r="14" spans="1:17" s="317" customFormat="1" ht="19.5">
      <c r="A14" s="809" t="s">
        <v>445</v>
      </c>
      <c r="B14" s="807"/>
      <c r="C14" s="811" t="s">
        <v>232</v>
      </c>
      <c r="D14" s="363" t="s">
        <v>447</v>
      </c>
      <c r="E14" s="221">
        <v>0</v>
      </c>
      <c r="F14" s="221">
        <v>0</v>
      </c>
      <c r="G14" s="221">
        <v>0</v>
      </c>
      <c r="H14" s="308"/>
      <c r="I14" s="308"/>
      <c r="L14" s="497"/>
      <c r="M14" s="506"/>
      <c r="N14" s="506"/>
      <c r="O14" s="506"/>
      <c r="P14" s="506"/>
      <c r="Q14" s="506"/>
    </row>
    <row r="15" spans="1:17" s="317" customFormat="1" ht="13.5" thickBot="1">
      <c r="A15" s="810" t="s">
        <v>446</v>
      </c>
      <c r="B15" s="808"/>
      <c r="C15" s="505" t="s">
        <v>233</v>
      </c>
      <c r="D15" s="720" t="s">
        <v>448</v>
      </c>
      <c r="E15" s="351">
        <v>0</v>
      </c>
      <c r="F15" s="351">
        <v>0</v>
      </c>
      <c r="G15" s="351">
        <v>0</v>
      </c>
      <c r="H15" s="308"/>
      <c r="I15" s="308"/>
      <c r="L15" s="497"/>
      <c r="M15" s="506"/>
      <c r="N15" s="506"/>
      <c r="O15" s="506"/>
      <c r="P15" s="506"/>
      <c r="Q15" s="506"/>
    </row>
    <row r="16" spans="1:17" s="317" customFormat="1" ht="19.5">
      <c r="A16" s="844" t="s">
        <v>449</v>
      </c>
      <c r="B16" s="807"/>
      <c r="C16" s="811" t="s">
        <v>232</v>
      </c>
      <c r="D16" s="363" t="s">
        <v>447</v>
      </c>
      <c r="E16" s="221">
        <v>0</v>
      </c>
      <c r="F16" s="221">
        <v>0</v>
      </c>
      <c r="G16" s="221">
        <v>0</v>
      </c>
      <c r="H16" s="308"/>
      <c r="I16" s="308"/>
      <c r="L16" s="497"/>
      <c r="M16" s="506"/>
      <c r="N16" s="506"/>
      <c r="O16" s="506"/>
      <c r="P16" s="506"/>
      <c r="Q16" s="506"/>
    </row>
    <row r="17" spans="1:17" s="317" customFormat="1" ht="13.5" thickBot="1">
      <c r="A17" s="845" t="s">
        <v>450</v>
      </c>
      <c r="B17" s="808"/>
      <c r="C17" s="505" t="s">
        <v>233</v>
      </c>
      <c r="D17" s="720" t="s">
        <v>448</v>
      </c>
      <c r="E17" s="351">
        <v>0</v>
      </c>
      <c r="F17" s="351">
        <v>0</v>
      </c>
      <c r="G17" s="351">
        <v>0</v>
      </c>
      <c r="H17" s="308"/>
      <c r="I17" s="308"/>
      <c r="L17" s="497"/>
      <c r="M17" s="506"/>
      <c r="N17" s="506"/>
      <c r="O17" s="506"/>
      <c r="P17" s="506"/>
      <c r="Q17" s="506"/>
    </row>
    <row r="18" spans="1:17" s="317" customFormat="1" ht="13.5" thickBot="1">
      <c r="A18" s="628"/>
      <c r="B18" s="629"/>
      <c r="C18" s="634" t="s">
        <v>594</v>
      </c>
      <c r="D18" s="649"/>
      <c r="E18" s="777"/>
      <c r="F18" s="777"/>
      <c r="G18" s="777"/>
      <c r="H18" s="308"/>
      <c r="I18" s="308"/>
      <c r="L18" s="497"/>
      <c r="M18" s="506"/>
      <c r="N18" s="506"/>
      <c r="O18" s="506"/>
      <c r="P18" s="506"/>
      <c r="Q18" s="506"/>
    </row>
    <row r="19" spans="1:17" s="317" customFormat="1" ht="12.75">
      <c r="A19" s="195">
        <v>7</v>
      </c>
      <c r="B19" s="648"/>
      <c r="C19" s="418" t="s">
        <v>232</v>
      </c>
      <c r="D19" s="363" t="s">
        <v>361</v>
      </c>
      <c r="E19" s="221">
        <v>0</v>
      </c>
      <c r="F19" s="221">
        <v>0</v>
      </c>
      <c r="G19" s="221">
        <v>0</v>
      </c>
      <c r="H19" s="308"/>
      <c r="I19" s="308"/>
      <c r="L19" s="497"/>
      <c r="M19" s="506"/>
      <c r="N19" s="506"/>
      <c r="O19" s="506"/>
      <c r="P19" s="506"/>
      <c r="Q19" s="506"/>
    </row>
    <row r="20" spans="1:17" s="317" customFormat="1" ht="12.75">
      <c r="A20" s="195">
        <v>8</v>
      </c>
      <c r="B20" s="812"/>
      <c r="C20" s="444" t="s">
        <v>219</v>
      </c>
      <c r="D20" s="813" t="s">
        <v>451</v>
      </c>
      <c r="E20" s="357">
        <v>0</v>
      </c>
      <c r="F20" s="357">
        <v>0</v>
      </c>
      <c r="G20" s="357">
        <v>0</v>
      </c>
      <c r="H20" s="308"/>
      <c r="I20" s="308"/>
      <c r="L20" s="497"/>
      <c r="M20" s="506"/>
      <c r="N20" s="506"/>
      <c r="O20" s="506"/>
      <c r="P20" s="506"/>
      <c r="Q20" s="506"/>
    </row>
    <row r="21" spans="1:17" s="317" customFormat="1" ht="12.75">
      <c r="A21" s="196">
        <v>9</v>
      </c>
      <c r="B21" s="626"/>
      <c r="C21" s="448" t="s">
        <v>219</v>
      </c>
      <c r="D21" s="627" t="s">
        <v>630</v>
      </c>
      <c r="E21" s="405">
        <v>0</v>
      </c>
      <c r="F21" s="405">
        <v>0</v>
      </c>
      <c r="G21" s="405">
        <f>'BP'!I77</f>
        <v>403</v>
      </c>
      <c r="H21" s="308"/>
      <c r="I21" s="308"/>
      <c r="L21" s="497"/>
      <c r="M21" s="506"/>
      <c r="N21" s="506"/>
      <c r="O21" s="506"/>
      <c r="P21" s="506"/>
      <c r="Q21" s="506"/>
    </row>
    <row r="22" spans="1:17" s="317" customFormat="1" ht="13.5" thickBot="1">
      <c r="A22" s="608">
        <v>10</v>
      </c>
      <c r="B22" s="626"/>
      <c r="C22" s="448" t="s">
        <v>219</v>
      </c>
      <c r="D22" s="627" t="s">
        <v>652</v>
      </c>
      <c r="E22" s="405">
        <v>0</v>
      </c>
      <c r="F22" s="405">
        <v>0</v>
      </c>
      <c r="G22" s="405">
        <f>'BP'!I78</f>
        <v>364</v>
      </c>
      <c r="H22" s="308"/>
      <c r="I22" s="308"/>
      <c r="L22" s="497"/>
      <c r="M22" s="506"/>
      <c r="N22" s="506"/>
      <c r="O22" s="506"/>
      <c r="P22" s="506"/>
      <c r="Q22" s="506"/>
    </row>
    <row r="23" spans="1:17" s="317" customFormat="1" ht="13.5" thickBot="1">
      <c r="A23" s="628"/>
      <c r="B23" s="629"/>
      <c r="C23" s="954" t="s">
        <v>392</v>
      </c>
      <c r="D23" s="630"/>
      <c r="E23" s="777"/>
      <c r="F23" s="777"/>
      <c r="G23" s="777"/>
      <c r="H23" s="308"/>
      <c r="I23" s="308"/>
      <c r="L23" s="497"/>
      <c r="M23" s="506"/>
      <c r="N23" s="506"/>
      <c r="O23" s="506"/>
      <c r="P23" s="506"/>
      <c r="Q23" s="506"/>
    </row>
    <row r="24" spans="1:13" s="317" customFormat="1" ht="19.5">
      <c r="A24" s="624">
        <v>11</v>
      </c>
      <c r="B24" s="625"/>
      <c r="C24" s="418" t="s">
        <v>232</v>
      </c>
      <c r="D24" s="508" t="s">
        <v>394</v>
      </c>
      <c r="E24" s="221">
        <v>12974</v>
      </c>
      <c r="F24" s="221">
        <v>13132</v>
      </c>
      <c r="G24" s="221">
        <v>13132</v>
      </c>
      <c r="H24" s="455"/>
      <c r="I24" s="455"/>
      <c r="J24" s="865"/>
      <c r="L24" s="497"/>
      <c r="M24" s="497"/>
    </row>
    <row r="25" spans="1:13" s="317" customFormat="1" ht="19.5">
      <c r="A25" s="624">
        <v>12</v>
      </c>
      <c r="B25" s="625"/>
      <c r="C25" s="418" t="s">
        <v>233</v>
      </c>
      <c r="D25" s="508" t="s">
        <v>390</v>
      </c>
      <c r="E25" s="221">
        <v>4561</v>
      </c>
      <c r="F25" s="221">
        <v>4589</v>
      </c>
      <c r="G25" s="221">
        <v>4589</v>
      </c>
      <c r="H25" s="455"/>
      <c r="I25" s="455"/>
      <c r="J25" s="865"/>
      <c r="L25" s="497"/>
      <c r="M25" s="497"/>
    </row>
    <row r="26" spans="1:13" s="317" customFormat="1" ht="20.25" thickBot="1">
      <c r="A26" s="645">
        <v>13</v>
      </c>
      <c r="B26" s="646"/>
      <c r="C26" s="444" t="s">
        <v>219</v>
      </c>
      <c r="D26" s="644" t="s">
        <v>391</v>
      </c>
      <c r="E26" s="357">
        <v>2486</v>
      </c>
      <c r="F26" s="357">
        <f>20229*12.4%-0.4</f>
        <v>2507.996</v>
      </c>
      <c r="G26" s="357">
        <f>20229*12.4%-0.4</f>
        <v>2507.996</v>
      </c>
      <c r="H26" s="308"/>
      <c r="I26" s="308"/>
      <c r="L26" s="497"/>
      <c r="M26" s="497"/>
    </row>
    <row r="27" spans="1:13" s="317" customFormat="1" ht="13.5" thickBot="1">
      <c r="A27" s="628"/>
      <c r="B27" s="647"/>
      <c r="C27" s="634" t="s">
        <v>592</v>
      </c>
      <c r="D27" s="630"/>
      <c r="E27" s="632"/>
      <c r="F27" s="631"/>
      <c r="G27" s="631"/>
      <c r="H27" s="308"/>
      <c r="I27" s="308"/>
      <c r="L27" s="497"/>
      <c r="M27" s="497"/>
    </row>
    <row r="28" spans="1:17" s="317" customFormat="1" ht="19.5">
      <c r="A28" s="195">
        <v>14</v>
      </c>
      <c r="B28" s="240"/>
      <c r="C28" s="418" t="s">
        <v>219</v>
      </c>
      <c r="D28" s="508" t="s">
        <v>331</v>
      </c>
      <c r="E28" s="221">
        <f>'BP'!G98</f>
        <v>16500</v>
      </c>
      <c r="F28" s="221">
        <f>'BP'!H98</f>
        <v>16500</v>
      </c>
      <c r="G28" s="221">
        <f>'BP'!I98</f>
        <v>16500</v>
      </c>
      <c r="H28" s="308"/>
      <c r="I28" s="308"/>
      <c r="L28" s="497"/>
      <c r="M28" s="536"/>
      <c r="N28" s="536"/>
      <c r="O28" s="536"/>
      <c r="P28" s="536"/>
      <c r="Q28" s="536"/>
    </row>
    <row r="29" spans="1:17" s="317" customFormat="1" ht="19.5">
      <c r="A29" s="443">
        <v>15</v>
      </c>
      <c r="B29" s="406"/>
      <c r="C29" s="444" t="s">
        <v>219</v>
      </c>
      <c r="D29" s="512" t="s">
        <v>293</v>
      </c>
      <c r="E29" s="405">
        <v>0</v>
      </c>
      <c r="F29" s="405">
        <v>0</v>
      </c>
      <c r="G29" s="405">
        <v>0</v>
      </c>
      <c r="H29" s="308"/>
      <c r="I29" s="308"/>
      <c r="L29" s="497"/>
      <c r="M29" s="506"/>
      <c r="N29" s="506"/>
      <c r="O29" s="506"/>
      <c r="P29" s="506"/>
      <c r="Q29" s="506"/>
    </row>
    <row r="30" spans="1:13" s="317" customFormat="1" ht="19.5">
      <c r="A30" s="196">
        <v>16</v>
      </c>
      <c r="B30" s="199"/>
      <c r="C30" s="447" t="s">
        <v>219</v>
      </c>
      <c r="D30" s="513" t="s">
        <v>333</v>
      </c>
      <c r="E30" s="219">
        <f>'BP'!G95</f>
        <v>32068</v>
      </c>
      <c r="F30" s="219">
        <f>'BP'!H95</f>
        <v>32068</v>
      </c>
      <c r="G30" s="219">
        <f>'BP'!I95</f>
        <v>32068</v>
      </c>
      <c r="H30" s="308"/>
      <c r="I30" s="308"/>
      <c r="L30" s="497"/>
      <c r="M30" s="497"/>
    </row>
    <row r="31" spans="1:13" s="317" customFormat="1" ht="29.25">
      <c r="A31" s="445">
        <v>17</v>
      </c>
      <c r="B31" s="476"/>
      <c r="C31" s="447" t="s">
        <v>219</v>
      </c>
      <c r="D31" s="513" t="s">
        <v>356</v>
      </c>
      <c r="E31" s="219">
        <f>'BP'!G96</f>
        <v>13984</v>
      </c>
      <c r="F31" s="219">
        <f>'BP'!H96</f>
        <v>13984</v>
      </c>
      <c r="G31" s="219">
        <f>'BP'!I96</f>
        <v>13984</v>
      </c>
      <c r="H31" s="308"/>
      <c r="I31" s="308"/>
      <c r="L31" s="497"/>
      <c r="M31" s="497"/>
    </row>
    <row r="32" spans="1:13" s="317" customFormat="1" ht="19.5">
      <c r="A32" s="196">
        <v>18</v>
      </c>
      <c r="B32" s="199"/>
      <c r="C32" s="447" t="s">
        <v>219</v>
      </c>
      <c r="D32" s="513" t="s">
        <v>395</v>
      </c>
      <c r="E32" s="219">
        <f>'BP'!G82</f>
        <v>0</v>
      </c>
      <c r="F32" s="219">
        <f>'BP'!H82</f>
        <v>0</v>
      </c>
      <c r="G32" s="219">
        <f>'BP'!I82</f>
        <v>189.8</v>
      </c>
      <c r="H32" s="308"/>
      <c r="I32" s="308"/>
      <c r="L32" s="497"/>
      <c r="M32" s="497"/>
    </row>
    <row r="33" spans="1:13" s="317" customFormat="1" ht="20.25" thickBot="1">
      <c r="A33" s="608">
        <v>20</v>
      </c>
      <c r="B33" s="974"/>
      <c r="C33" s="847"/>
      <c r="D33" s="975" t="s">
        <v>381</v>
      </c>
      <c r="E33" s="653">
        <v>0</v>
      </c>
      <c r="F33" s="653">
        <f>608.84+1531.36+4846.41</f>
        <v>6986.61</v>
      </c>
      <c r="G33" s="653">
        <f>608.84+1531.36+4846.41</f>
        <v>6986.61</v>
      </c>
      <c r="H33" s="308"/>
      <c r="I33" s="308"/>
      <c r="L33" s="569"/>
      <c r="M33" s="496"/>
    </row>
    <row r="34" spans="1:13" s="317" customFormat="1" ht="6" customHeight="1" thickBot="1">
      <c r="A34" s="981"/>
      <c r="B34" s="982"/>
      <c r="C34" s="983"/>
      <c r="D34" s="984"/>
      <c r="E34" s="985"/>
      <c r="F34" s="985"/>
      <c r="G34" s="985"/>
      <c r="H34" s="308"/>
      <c r="I34" s="308"/>
      <c r="L34" s="569"/>
      <c r="M34" s="496"/>
    </row>
    <row r="35" spans="1:15" s="317" customFormat="1" ht="19.5" customHeight="1" thickBot="1">
      <c r="A35" s="980">
        <v>21</v>
      </c>
      <c r="B35" s="408">
        <v>2</v>
      </c>
      <c r="C35" s="716" t="s">
        <v>401</v>
      </c>
      <c r="D35" s="410"/>
      <c r="E35" s="411">
        <f>E36+E53+E60</f>
        <v>730312</v>
      </c>
      <c r="F35" s="411">
        <f>F36+F53+F60</f>
        <v>775354.27</v>
      </c>
      <c r="G35" s="411">
        <f>G36+G53+G60</f>
        <v>775310.27</v>
      </c>
      <c r="H35" s="533"/>
      <c r="I35" s="533"/>
      <c r="K35" s="450"/>
      <c r="L35" s="497"/>
      <c r="M35" s="497"/>
      <c r="O35" s="671"/>
    </row>
    <row r="36" spans="1:16" s="317" customFormat="1" ht="15" customHeight="1" thickBot="1">
      <c r="A36" s="195">
        <v>22</v>
      </c>
      <c r="B36" s="229" t="s">
        <v>403</v>
      </c>
      <c r="C36" s="234" t="s">
        <v>89</v>
      </c>
      <c r="D36" s="234"/>
      <c r="E36" s="407">
        <f>SUM(E38:E52)</f>
        <v>529428</v>
      </c>
      <c r="F36" s="407">
        <f>SUM(F38:F52)</f>
        <v>571581</v>
      </c>
      <c r="G36" s="407">
        <f>SUM(G38:G52)</f>
        <v>571537</v>
      </c>
      <c r="H36" s="532"/>
      <c r="I36" s="532"/>
      <c r="L36" s="497"/>
      <c r="M36" s="497"/>
      <c r="O36" s="497"/>
      <c r="P36" s="497"/>
    </row>
    <row r="37" spans="1:16" s="317" customFormat="1" ht="13.5" thickBot="1">
      <c r="A37" s="628"/>
      <c r="B37" s="629"/>
      <c r="C37" s="634" t="s">
        <v>398</v>
      </c>
      <c r="D37" s="630"/>
      <c r="E37" s="631"/>
      <c r="F37" s="633"/>
      <c r="G37" s="633"/>
      <c r="H37" s="532"/>
      <c r="I37" s="532"/>
      <c r="L37" s="497"/>
      <c r="M37" s="497"/>
      <c r="O37" s="497"/>
      <c r="P37" s="497"/>
    </row>
    <row r="38" spans="1:16" s="317" customFormat="1" ht="19.5">
      <c r="A38" s="196">
        <v>23</v>
      </c>
      <c r="B38" s="1294" t="s">
        <v>181</v>
      </c>
      <c r="C38" s="717" t="s">
        <v>232</v>
      </c>
      <c r="D38" s="562" t="s">
        <v>396</v>
      </c>
      <c r="E38" s="222">
        <v>326210</v>
      </c>
      <c r="F38" s="222">
        <v>333535</v>
      </c>
      <c r="G38" s="222">
        <v>333535</v>
      </c>
      <c r="H38" s="308"/>
      <c r="I38" s="308"/>
      <c r="K38" s="450"/>
      <c r="L38" s="497"/>
      <c r="M38" s="497"/>
      <c r="O38" s="497"/>
      <c r="P38" s="497"/>
    </row>
    <row r="39" spans="1:16" s="317" customFormat="1" ht="19.5">
      <c r="A39" s="195">
        <v>24</v>
      </c>
      <c r="B39" s="1295"/>
      <c r="C39" s="718" t="s">
        <v>233</v>
      </c>
      <c r="D39" s="363" t="s">
        <v>397</v>
      </c>
      <c r="E39" s="219">
        <v>114010</v>
      </c>
      <c r="F39" s="219">
        <v>116570</v>
      </c>
      <c r="G39" s="219">
        <v>116570</v>
      </c>
      <c r="H39" s="308"/>
      <c r="I39" s="308"/>
      <c r="L39" s="570"/>
      <c r="M39" s="497"/>
      <c r="O39" s="497"/>
      <c r="P39" s="497"/>
    </row>
    <row r="40" spans="1:16" s="317" customFormat="1" ht="30" thickBot="1">
      <c r="A40" s="445">
        <v>25</v>
      </c>
      <c r="B40" s="1296"/>
      <c r="C40" s="719" t="s">
        <v>219</v>
      </c>
      <c r="D40" s="720" t="s">
        <v>507</v>
      </c>
      <c r="E40" s="220">
        <v>63585</v>
      </c>
      <c r="F40" s="220">
        <v>74184</v>
      </c>
      <c r="G40" s="220">
        <v>74184</v>
      </c>
      <c r="H40" s="308"/>
      <c r="I40" s="308"/>
      <c r="K40" s="450"/>
      <c r="L40" s="497"/>
      <c r="M40" s="497"/>
      <c r="O40" s="497"/>
      <c r="P40" s="497"/>
    </row>
    <row r="41" spans="1:16" s="317" customFormat="1" ht="13.5" thickBot="1">
      <c r="A41" s="679"/>
      <c r="B41" s="680"/>
      <c r="C41" s="681" t="s">
        <v>593</v>
      </c>
      <c r="D41" s="682"/>
      <c r="E41" s="778"/>
      <c r="F41" s="684"/>
      <c r="G41" s="684"/>
      <c r="H41" s="308"/>
      <c r="I41" s="308"/>
      <c r="K41" s="450"/>
      <c r="L41" s="497"/>
      <c r="M41" s="497"/>
      <c r="O41" s="497"/>
      <c r="P41" s="497"/>
    </row>
    <row r="42" spans="1:16" s="317" customFormat="1" ht="12.75">
      <c r="A42" s="195">
        <v>26</v>
      </c>
      <c r="B42" s="620"/>
      <c r="C42" s="418" t="s">
        <v>219</v>
      </c>
      <c r="D42" s="363" t="s">
        <v>486</v>
      </c>
      <c r="E42" s="221">
        <f>'BP'!G64</f>
        <v>13823</v>
      </c>
      <c r="F42" s="221">
        <f>'BP'!H64</f>
        <v>14376</v>
      </c>
      <c r="G42" s="221">
        <f>'BP'!I64</f>
        <v>14376</v>
      </c>
      <c r="H42" s="308"/>
      <c r="I42" s="308"/>
      <c r="K42" s="450"/>
      <c r="L42" s="497"/>
      <c r="M42" s="497"/>
      <c r="O42" s="497"/>
      <c r="P42" s="497"/>
    </row>
    <row r="43" spans="1:16" s="317" customFormat="1" ht="12.75">
      <c r="A43" s="195">
        <v>27</v>
      </c>
      <c r="B43" s="620"/>
      <c r="C43" s="418" t="s">
        <v>219</v>
      </c>
      <c r="D43" s="363" t="s">
        <v>631</v>
      </c>
      <c r="E43" s="221">
        <v>0</v>
      </c>
      <c r="F43" s="221">
        <v>0</v>
      </c>
      <c r="G43" s="221">
        <f>'BP'!I65</f>
        <v>940</v>
      </c>
      <c r="H43" s="308"/>
      <c r="I43" s="308"/>
      <c r="K43" s="450"/>
      <c r="L43" s="497"/>
      <c r="M43" s="497"/>
      <c r="O43" s="497"/>
      <c r="P43" s="497"/>
    </row>
    <row r="44" spans="1:16" s="317" customFormat="1" ht="12.75">
      <c r="A44" s="195">
        <v>28</v>
      </c>
      <c r="B44" s="619"/>
      <c r="C44" s="251" t="s">
        <v>219</v>
      </c>
      <c r="D44" s="454" t="s">
        <v>249</v>
      </c>
      <c r="E44" s="221">
        <v>0</v>
      </c>
      <c r="F44" s="221">
        <f>'BP'!H66</f>
        <v>4800</v>
      </c>
      <c r="G44" s="221">
        <f>'BP'!I66</f>
        <v>1200</v>
      </c>
      <c r="H44" s="308"/>
      <c r="I44" s="308"/>
      <c r="L44" s="497"/>
      <c r="M44" s="497"/>
      <c r="O44" s="497"/>
      <c r="P44" s="497"/>
    </row>
    <row r="45" spans="1:16" s="317" customFormat="1" ht="12.75">
      <c r="A45" s="195">
        <v>29</v>
      </c>
      <c r="B45" s="535"/>
      <c r="C45" s="200" t="s">
        <v>219</v>
      </c>
      <c r="D45" s="454" t="s">
        <v>250</v>
      </c>
      <c r="E45" s="219">
        <v>0</v>
      </c>
      <c r="F45" s="219">
        <f>'BP'!H67</f>
        <v>3600</v>
      </c>
      <c r="G45" s="219">
        <f>'BP'!I67</f>
        <v>3600</v>
      </c>
      <c r="H45" s="308"/>
      <c r="I45" s="308"/>
      <c r="L45" s="497"/>
      <c r="M45" s="497"/>
      <c r="O45" s="497"/>
      <c r="P45" s="497"/>
    </row>
    <row r="46" spans="1:16" s="317" customFormat="1" ht="12.75">
      <c r="A46" s="195">
        <v>30</v>
      </c>
      <c r="B46" s="535"/>
      <c r="C46" s="200" t="s">
        <v>219</v>
      </c>
      <c r="D46" s="814" t="s">
        <v>452</v>
      </c>
      <c r="E46" s="219">
        <f>'BP'!G68</f>
        <v>4000</v>
      </c>
      <c r="F46" s="219">
        <f>'BP'!H68</f>
        <v>4000</v>
      </c>
      <c r="G46" s="219">
        <f>'BP'!I68</f>
        <v>4000</v>
      </c>
      <c r="H46" s="308"/>
      <c r="I46" s="308"/>
      <c r="L46" s="497"/>
      <c r="M46" s="497"/>
      <c r="O46" s="497"/>
      <c r="P46" s="497"/>
    </row>
    <row r="47" spans="1:16" s="317" customFormat="1" ht="12.75">
      <c r="A47" s="195">
        <v>31</v>
      </c>
      <c r="B47" s="815"/>
      <c r="C47" s="468" t="s">
        <v>219</v>
      </c>
      <c r="D47" s="814" t="s">
        <v>650</v>
      </c>
      <c r="E47" s="221">
        <v>0</v>
      </c>
      <c r="F47" s="221">
        <v>0</v>
      </c>
      <c r="G47" s="221">
        <f>'BP'!I69</f>
        <v>2616</v>
      </c>
      <c r="H47" s="308"/>
      <c r="I47" s="308"/>
      <c r="L47" s="497"/>
      <c r="M47" s="497"/>
      <c r="O47" s="497"/>
      <c r="P47" s="497"/>
    </row>
    <row r="48" spans="1:16" s="317" customFormat="1" ht="13.5" thickBot="1">
      <c r="A48" s="195">
        <v>32</v>
      </c>
      <c r="B48" s="203"/>
      <c r="C48" s="238" t="s">
        <v>219</v>
      </c>
      <c r="D48" s="454" t="s">
        <v>213</v>
      </c>
      <c r="E48" s="221">
        <f>'BP'!G70</f>
        <v>6000</v>
      </c>
      <c r="F48" s="221">
        <f>'BP'!H70</f>
        <v>6688</v>
      </c>
      <c r="G48" s="221">
        <f>'BP'!I70</f>
        <v>6688</v>
      </c>
      <c r="H48" s="308"/>
      <c r="I48" s="308"/>
      <c r="L48" s="497"/>
      <c r="M48" s="497"/>
      <c r="O48" s="497"/>
      <c r="P48" s="497"/>
    </row>
    <row r="49" spans="1:16" s="317" customFormat="1" ht="13.5" thickBot="1">
      <c r="A49" s="679"/>
      <c r="B49" s="680"/>
      <c r="C49" s="681" t="s">
        <v>595</v>
      </c>
      <c r="D49" s="682"/>
      <c r="E49" s="683"/>
      <c r="F49" s="778"/>
      <c r="G49" s="778"/>
      <c r="H49" s="308"/>
      <c r="I49" s="308"/>
      <c r="L49" s="497"/>
      <c r="M49" s="497"/>
      <c r="O49" s="497"/>
      <c r="P49" s="497"/>
    </row>
    <row r="50" spans="1:16" s="317" customFormat="1" ht="19.5">
      <c r="A50" s="196">
        <v>33</v>
      </c>
      <c r="B50" s="203"/>
      <c r="C50" s="238" t="s">
        <v>219</v>
      </c>
      <c r="D50" s="508" t="s">
        <v>306</v>
      </c>
      <c r="E50" s="221">
        <f>'BP'!G100</f>
        <v>1800</v>
      </c>
      <c r="F50" s="221">
        <f>'BP'!H100</f>
        <v>1800</v>
      </c>
      <c r="G50" s="221">
        <f>'BP'!I100</f>
        <v>1800</v>
      </c>
      <c r="H50" s="308"/>
      <c r="I50" s="308"/>
      <c r="L50" s="497"/>
      <c r="M50" s="497"/>
      <c r="O50" s="497"/>
      <c r="P50" s="497"/>
    </row>
    <row r="51" spans="1:15" s="317" customFormat="1" ht="19.5">
      <c r="A51" s="195">
        <v>34</v>
      </c>
      <c r="B51" s="203"/>
      <c r="C51" s="238"/>
      <c r="D51" s="509" t="s">
        <v>582</v>
      </c>
      <c r="E51" s="650">
        <v>0</v>
      </c>
      <c r="F51" s="650">
        <f>10528+1500</f>
        <v>12028</v>
      </c>
      <c r="G51" s="650">
        <f>10528+1500</f>
        <v>12028</v>
      </c>
      <c r="H51" s="308"/>
      <c r="I51" s="308"/>
      <c r="L51" s="497"/>
      <c r="M51" s="497"/>
      <c r="O51" s="497"/>
    </row>
    <row r="52" spans="1:15" s="317" customFormat="1" ht="20.25" thickBot="1">
      <c r="A52" s="195">
        <v>35</v>
      </c>
      <c r="B52" s="400"/>
      <c r="C52" s="401"/>
      <c r="D52" s="510" t="s">
        <v>386</v>
      </c>
      <c r="E52" s="405">
        <v>0</v>
      </c>
      <c r="F52" s="405">
        <v>0</v>
      </c>
      <c r="G52" s="405">
        <v>0</v>
      </c>
      <c r="H52" s="308"/>
      <c r="I52" s="308"/>
      <c r="K52" s="670"/>
      <c r="L52" s="654"/>
      <c r="M52" s="497"/>
      <c r="O52" s="497"/>
    </row>
    <row r="53" spans="1:15" s="317" customFormat="1" ht="15" customHeight="1" thickBot="1">
      <c r="A53" s="399">
        <v>36</v>
      </c>
      <c r="B53" s="402" t="s">
        <v>201</v>
      </c>
      <c r="C53" s="403" t="s">
        <v>128</v>
      </c>
      <c r="D53" s="403"/>
      <c r="E53" s="404">
        <f>SUM(E55:E59)</f>
        <v>67329</v>
      </c>
      <c r="F53" s="404">
        <f>SUM(F55:F59)</f>
        <v>67329</v>
      </c>
      <c r="G53" s="404">
        <f>SUM(G55:G59)</f>
        <v>67329</v>
      </c>
      <c r="H53" s="310"/>
      <c r="I53" s="310"/>
      <c r="L53" s="654"/>
      <c r="M53" s="497"/>
      <c r="O53" s="497"/>
    </row>
    <row r="54" spans="1:15" s="317" customFormat="1" ht="13.5" thickBot="1">
      <c r="A54" s="641"/>
      <c r="B54" s="642"/>
      <c r="C54" s="634" t="s">
        <v>393</v>
      </c>
      <c r="D54" s="640"/>
      <c r="E54" s="643"/>
      <c r="F54" s="775"/>
      <c r="G54" s="775"/>
      <c r="H54" s="310"/>
      <c r="I54" s="310"/>
      <c r="L54" s="497"/>
      <c r="M54" s="497"/>
      <c r="O54" s="497"/>
    </row>
    <row r="55" spans="1:15" s="317" customFormat="1" ht="12.75">
      <c r="A55" s="195">
        <v>37</v>
      </c>
      <c r="B55" s="1297" t="s">
        <v>482</v>
      </c>
      <c r="C55" s="717" t="s">
        <v>232</v>
      </c>
      <c r="D55" s="376" t="s">
        <v>318</v>
      </c>
      <c r="E55" s="218">
        <f>37812+3200</f>
        <v>41012</v>
      </c>
      <c r="F55" s="218">
        <v>41012</v>
      </c>
      <c r="G55" s="218">
        <v>41012</v>
      </c>
      <c r="H55" s="308"/>
      <c r="I55" s="308"/>
      <c r="L55" s="497"/>
      <c r="M55" s="506"/>
      <c r="O55" s="497"/>
    </row>
    <row r="56" spans="1:15" s="317" customFormat="1" ht="12.75">
      <c r="A56" s="196">
        <v>38</v>
      </c>
      <c r="B56" s="1298"/>
      <c r="C56" s="718" t="s">
        <v>233</v>
      </c>
      <c r="D56" s="230" t="s">
        <v>110</v>
      </c>
      <c r="E56" s="219">
        <f>13215+1118</f>
        <v>14333</v>
      </c>
      <c r="F56" s="219">
        <v>14333</v>
      </c>
      <c r="G56" s="219">
        <v>14333</v>
      </c>
      <c r="H56" s="308"/>
      <c r="I56" s="308"/>
      <c r="L56" s="497"/>
      <c r="M56" s="497"/>
      <c r="O56" s="497"/>
    </row>
    <row r="57" spans="1:15" s="317" customFormat="1" ht="13.5" thickBot="1">
      <c r="A57" s="195">
        <v>39</v>
      </c>
      <c r="B57" s="1299"/>
      <c r="C57" s="719" t="s">
        <v>219</v>
      </c>
      <c r="D57" s="874" t="s">
        <v>508</v>
      </c>
      <c r="E57" s="220">
        <v>4484</v>
      </c>
      <c r="F57" s="220">
        <v>4484</v>
      </c>
      <c r="G57" s="220">
        <v>4484</v>
      </c>
      <c r="H57" s="308"/>
      <c r="I57" s="308"/>
      <c r="L57" s="497"/>
      <c r="M57" s="497"/>
      <c r="O57" s="497"/>
    </row>
    <row r="58" spans="1:15" s="317" customFormat="1" ht="19.5">
      <c r="A58" s="196">
        <v>40</v>
      </c>
      <c r="B58" s="203"/>
      <c r="C58" s="238" t="s">
        <v>219</v>
      </c>
      <c r="D58" s="508" t="s">
        <v>294</v>
      </c>
      <c r="E58" s="221">
        <f>'BP'!G104</f>
        <v>7500</v>
      </c>
      <c r="F58" s="221">
        <f>'BP'!H104</f>
        <v>7500</v>
      </c>
      <c r="G58" s="221">
        <f>'BP'!I104</f>
        <v>7500</v>
      </c>
      <c r="H58" s="308"/>
      <c r="I58" s="308"/>
      <c r="L58" s="497"/>
      <c r="M58" s="497"/>
      <c r="O58" s="497"/>
    </row>
    <row r="59" spans="1:13" s="317" customFormat="1" ht="13.5" thickBot="1">
      <c r="A59" s="195">
        <v>41</v>
      </c>
      <c r="B59" s="354"/>
      <c r="C59" s="355"/>
      <c r="D59" s="651" t="s">
        <v>266</v>
      </c>
      <c r="E59" s="652">
        <v>0</v>
      </c>
      <c r="F59" s="652">
        <v>0</v>
      </c>
      <c r="G59" s="652">
        <v>0</v>
      </c>
      <c r="H59" s="308"/>
      <c r="I59" s="308"/>
      <c r="K59" s="670"/>
      <c r="L59" s="654"/>
      <c r="M59" s="497"/>
    </row>
    <row r="60" spans="1:13" s="317" customFormat="1" ht="15" customHeight="1" thickBot="1">
      <c r="A60" s="399">
        <v>42</v>
      </c>
      <c r="B60" s="402" t="s">
        <v>202</v>
      </c>
      <c r="C60" s="403" t="s">
        <v>129</v>
      </c>
      <c r="D60" s="403"/>
      <c r="E60" s="404">
        <f>SUM(E62:E69)</f>
        <v>133555</v>
      </c>
      <c r="F60" s="404">
        <f>SUM(F62:F69)</f>
        <v>136444.27</v>
      </c>
      <c r="G60" s="404">
        <f>SUM(G62:G69)</f>
        <v>136444.27</v>
      </c>
      <c r="H60" s="310"/>
      <c r="I60" s="310"/>
      <c r="L60" s="654"/>
      <c r="M60" s="497"/>
    </row>
    <row r="61" spans="1:13" s="317" customFormat="1" ht="13.5" thickBot="1">
      <c r="A61" s="641"/>
      <c r="B61" s="642"/>
      <c r="C61" s="634" t="s">
        <v>393</v>
      </c>
      <c r="D61" s="640"/>
      <c r="E61" s="643"/>
      <c r="F61" s="775"/>
      <c r="G61" s="775"/>
      <c r="H61" s="310"/>
      <c r="I61" s="310"/>
      <c r="L61" s="497"/>
      <c r="M61" s="497"/>
    </row>
    <row r="62" spans="1:13" s="317" customFormat="1" ht="12.75">
      <c r="A62" s="195">
        <v>43</v>
      </c>
      <c r="B62" s="1297" t="s">
        <v>482</v>
      </c>
      <c r="C62" s="717" t="s">
        <v>232</v>
      </c>
      <c r="D62" s="376" t="s">
        <v>318</v>
      </c>
      <c r="E62" s="218">
        <f>44136+3700</f>
        <v>47836</v>
      </c>
      <c r="F62" s="218">
        <v>47836</v>
      </c>
      <c r="G62" s="218">
        <v>47836</v>
      </c>
      <c r="H62" s="308"/>
      <c r="I62" s="308"/>
      <c r="L62" s="497"/>
      <c r="M62" s="506"/>
    </row>
    <row r="63" spans="1:13" s="317" customFormat="1" ht="13.5" thickBot="1">
      <c r="A63" s="196">
        <v>44</v>
      </c>
      <c r="B63" s="1298"/>
      <c r="C63" s="718" t="s">
        <v>233</v>
      </c>
      <c r="D63" s="235" t="s">
        <v>110</v>
      </c>
      <c r="E63" s="221">
        <f>15426+1293</f>
        <v>16719</v>
      </c>
      <c r="F63" s="221">
        <v>16719</v>
      </c>
      <c r="G63" s="221">
        <v>16719</v>
      </c>
      <c r="H63" s="308"/>
      <c r="I63" s="308"/>
      <c r="L63" s="497"/>
      <c r="M63" s="497"/>
    </row>
    <row r="64" spans="1:13" s="317" customFormat="1" ht="13.5" thickBot="1">
      <c r="A64" s="679"/>
      <c r="B64" s="680"/>
      <c r="C64" s="681" t="s">
        <v>595</v>
      </c>
      <c r="D64" s="682"/>
      <c r="E64" s="683"/>
      <c r="F64" s="778"/>
      <c r="G64" s="778"/>
      <c r="H64" s="308"/>
      <c r="I64" s="308"/>
      <c r="K64" s="455"/>
      <c r="L64" s="497"/>
      <c r="M64" s="497"/>
    </row>
    <row r="65" spans="1:13" s="317" customFormat="1" ht="29.25">
      <c r="A65" s="196">
        <v>45</v>
      </c>
      <c r="B65" s="1290" t="s">
        <v>310</v>
      </c>
      <c r="C65" s="1291"/>
      <c r="D65" s="508" t="s">
        <v>509</v>
      </c>
      <c r="E65" s="221">
        <f>'BP'!G101</f>
        <v>21000</v>
      </c>
      <c r="F65" s="221">
        <f>'BP'!H101</f>
        <v>21000</v>
      </c>
      <c r="G65" s="221">
        <f>'BP'!I101</f>
        <v>21000</v>
      </c>
      <c r="H65" s="308"/>
      <c r="I65" s="308"/>
      <c r="L65" s="497"/>
      <c r="M65" s="497"/>
    </row>
    <row r="66" spans="1:13" s="317" customFormat="1" ht="29.25">
      <c r="A66" s="196">
        <v>46</v>
      </c>
      <c r="B66" s="1292" t="s">
        <v>310</v>
      </c>
      <c r="C66" s="1293"/>
      <c r="D66" s="508" t="s">
        <v>510</v>
      </c>
      <c r="E66" s="357">
        <f>'BP'!G99+'BP'!G103</f>
        <v>1800</v>
      </c>
      <c r="F66" s="357">
        <f>'BP'!H99+'BP'!H103</f>
        <v>1800</v>
      </c>
      <c r="G66" s="357">
        <f>'BP'!I99+'BP'!I103</f>
        <v>1800</v>
      </c>
      <c r="H66" s="308"/>
      <c r="I66" s="308"/>
      <c r="L66" s="497"/>
      <c r="M66" s="497"/>
    </row>
    <row r="67" spans="1:13" s="317" customFormat="1" ht="29.25">
      <c r="A67" s="443">
        <v>47</v>
      </c>
      <c r="B67" s="1292" t="s">
        <v>310</v>
      </c>
      <c r="C67" s="1293"/>
      <c r="D67" s="512" t="s">
        <v>511</v>
      </c>
      <c r="E67" s="405">
        <f>'BP'!G102</f>
        <v>46200</v>
      </c>
      <c r="F67" s="405">
        <f>'BP'!H102</f>
        <v>46200</v>
      </c>
      <c r="G67" s="405">
        <f>'BP'!I102</f>
        <v>46200</v>
      </c>
      <c r="H67" s="308"/>
      <c r="I67" s="308"/>
      <c r="L67" s="497"/>
      <c r="M67" s="497"/>
    </row>
    <row r="68" spans="1:13" s="317" customFormat="1" ht="12.75">
      <c r="A68" s="196">
        <v>48</v>
      </c>
      <c r="B68" s="199"/>
      <c r="C68" s="447" t="s">
        <v>219</v>
      </c>
      <c r="D68" s="511" t="s">
        <v>287</v>
      </c>
      <c r="E68" s="219">
        <f>'BP'!G83</f>
        <v>0</v>
      </c>
      <c r="F68" s="219">
        <f>'BP'!H83</f>
        <v>325</v>
      </c>
      <c r="G68" s="219">
        <f>'BP'!I83</f>
        <v>325</v>
      </c>
      <c r="H68" s="308"/>
      <c r="I68" s="308"/>
      <c r="L68" s="497"/>
      <c r="M68" s="497"/>
    </row>
    <row r="69" spans="1:17" s="317" customFormat="1" ht="20.25" thickBot="1">
      <c r="A69" s="204">
        <v>49</v>
      </c>
      <c r="B69" s="485"/>
      <c r="C69" s="505"/>
      <c r="D69" s="975" t="s">
        <v>381</v>
      </c>
      <c r="E69" s="653">
        <v>0</v>
      </c>
      <c r="F69" s="653">
        <f>671.39+1710.84+6.4+175.64</f>
        <v>2564.27</v>
      </c>
      <c r="G69" s="653">
        <f>671.39+1710.84+6.4+175.64</f>
        <v>2564.27</v>
      </c>
      <c r="H69" s="308"/>
      <c r="I69" s="308"/>
      <c r="L69" s="497"/>
      <c r="M69" s="497"/>
      <c r="N69" s="497"/>
      <c r="O69" s="497"/>
      <c r="P69" s="497"/>
      <c r="Q69" s="497"/>
    </row>
    <row r="70" spans="1:17" s="317" customFormat="1" ht="6" customHeight="1" thickBot="1">
      <c r="A70" s="981"/>
      <c r="B70" s="986"/>
      <c r="C70" s="987"/>
      <c r="D70" s="984"/>
      <c r="E70" s="985"/>
      <c r="F70" s="985"/>
      <c r="G70" s="985"/>
      <c r="H70" s="308"/>
      <c r="I70" s="308"/>
      <c r="L70" s="497"/>
      <c r="M70" s="497"/>
      <c r="N70" s="497"/>
      <c r="O70" s="497"/>
      <c r="P70" s="497"/>
      <c r="Q70" s="497"/>
    </row>
    <row r="71" spans="1:13" s="317" customFormat="1" ht="13.5" thickBot="1">
      <c r="A71" s="624">
        <v>50</v>
      </c>
      <c r="B71" s="976">
        <v>3</v>
      </c>
      <c r="C71" s="977" t="s">
        <v>166</v>
      </c>
      <c r="D71" s="978"/>
      <c r="E71" s="979">
        <f aca="true" t="shared" si="0" ref="E71:G72">E72</f>
        <v>0</v>
      </c>
      <c r="F71" s="979">
        <f t="shared" si="0"/>
        <v>474</v>
      </c>
      <c r="G71" s="979">
        <f t="shared" si="0"/>
        <v>474</v>
      </c>
      <c r="H71" s="309"/>
      <c r="I71" s="309"/>
      <c r="L71" s="497"/>
      <c r="M71" s="497"/>
    </row>
    <row r="72" spans="1:13" s="317" customFormat="1" ht="15" customHeight="1" thickBot="1">
      <c r="A72" s="624">
        <v>51</v>
      </c>
      <c r="B72" s="402" t="s">
        <v>201</v>
      </c>
      <c r="C72" s="714" t="s">
        <v>167</v>
      </c>
      <c r="D72" s="715"/>
      <c r="E72" s="404">
        <f t="shared" si="0"/>
        <v>0</v>
      </c>
      <c r="F72" s="404">
        <f t="shared" si="0"/>
        <v>474</v>
      </c>
      <c r="G72" s="404">
        <f t="shared" si="0"/>
        <v>474</v>
      </c>
      <c r="H72" s="310"/>
      <c r="I72" s="310"/>
      <c r="L72" s="497"/>
      <c r="M72" s="497"/>
    </row>
    <row r="73" spans="1:13" s="317" customFormat="1" ht="13.5" thickBot="1">
      <c r="A73" s="204">
        <v>52</v>
      </c>
      <c r="B73" s="711"/>
      <c r="C73" s="712" t="s">
        <v>220</v>
      </c>
      <c r="D73" s="713" t="s">
        <v>618</v>
      </c>
      <c r="E73" s="351">
        <v>0</v>
      </c>
      <c r="F73" s="351">
        <f>237*2</f>
        <v>474</v>
      </c>
      <c r="G73" s="351">
        <f>237*2</f>
        <v>474</v>
      </c>
      <c r="H73" s="308"/>
      <c r="I73" s="308"/>
      <c r="J73" s="345"/>
      <c r="L73" s="497"/>
      <c r="M73" s="497"/>
    </row>
    <row r="74" spans="1:13" s="317" customFormat="1" ht="12.75">
      <c r="A74" s="672"/>
      <c r="B74" s="673"/>
      <c r="C74" s="674"/>
      <c r="D74" s="675"/>
      <c r="E74" s="676"/>
      <c r="F74" s="676"/>
      <c r="G74" s="676"/>
      <c r="H74" s="676"/>
      <c r="I74" s="676"/>
      <c r="L74" s="497"/>
      <c r="M74" s="497"/>
    </row>
    <row r="75" spans="1:13" s="317" customFormat="1" ht="15" thickBot="1">
      <c r="A75" s="655"/>
      <c r="B75" s="656" t="s">
        <v>231</v>
      </c>
      <c r="H75" s="657"/>
      <c r="I75" s="657"/>
      <c r="L75" s="497"/>
      <c r="M75" s="497"/>
    </row>
    <row r="76" spans="1:13" s="317" customFormat="1" ht="15.75" thickBot="1">
      <c r="A76" s="1302" t="s">
        <v>9</v>
      </c>
      <c r="B76" s="1303"/>
      <c r="C76" s="1303"/>
      <c r="D76" s="1304"/>
      <c r="E76" s="658" t="s">
        <v>12</v>
      </c>
      <c r="F76" s="659" t="s">
        <v>12</v>
      </c>
      <c r="G76" s="1109" t="s">
        <v>12</v>
      </c>
      <c r="H76" s="660"/>
      <c r="I76" s="660"/>
      <c r="L76" s="497"/>
      <c r="M76" s="497"/>
    </row>
    <row r="77" spans="1:13" s="317" customFormat="1" ht="12.75">
      <c r="A77" s="223"/>
      <c r="B77" s="224"/>
      <c r="C77" s="225"/>
      <c r="D77" s="504"/>
      <c r="E77" s="661" t="s">
        <v>540</v>
      </c>
      <c r="F77" s="662" t="s">
        <v>541</v>
      </c>
      <c r="G77" s="1110" t="s">
        <v>626</v>
      </c>
      <c r="H77" s="663"/>
      <c r="I77" s="663"/>
      <c r="L77" s="497"/>
      <c r="M77" s="497"/>
    </row>
    <row r="78" spans="1:13" s="317" customFormat="1" ht="15.75">
      <c r="A78" s="1271" t="s">
        <v>468</v>
      </c>
      <c r="B78" s="1273" t="s">
        <v>469</v>
      </c>
      <c r="C78" s="1273" t="s">
        <v>470</v>
      </c>
      <c r="D78" s="1275" t="s">
        <v>5</v>
      </c>
      <c r="E78" s="664">
        <v>2023</v>
      </c>
      <c r="F78" s="665" t="s">
        <v>337</v>
      </c>
      <c r="G78" s="1111" t="s">
        <v>337</v>
      </c>
      <c r="H78" s="666"/>
      <c r="I78" s="666"/>
      <c r="L78" s="497"/>
      <c r="M78" s="497"/>
    </row>
    <row r="79" spans="1:13" s="317" customFormat="1" ht="13.5" thickBot="1">
      <c r="A79" s="1272"/>
      <c r="B79" s="1274"/>
      <c r="C79" s="1274"/>
      <c r="D79" s="1276"/>
      <c r="E79" s="667" t="s">
        <v>214</v>
      </c>
      <c r="F79" s="668" t="s">
        <v>214</v>
      </c>
      <c r="G79" s="1113" t="s">
        <v>214</v>
      </c>
      <c r="H79" s="669"/>
      <c r="I79" s="669"/>
      <c r="L79" s="497"/>
      <c r="M79" s="497"/>
    </row>
    <row r="80" spans="1:13" s="317" customFormat="1" ht="14.25" thickBot="1" thickTop="1">
      <c r="A80" s="195">
        <v>1</v>
      </c>
      <c r="B80" s="72" t="s">
        <v>108</v>
      </c>
      <c r="C80" s="73"/>
      <c r="D80" s="365"/>
      <c r="E80" s="216">
        <f>E81+E84</f>
        <v>0</v>
      </c>
      <c r="F80" s="216">
        <f>F81+F84</f>
        <v>0</v>
      </c>
      <c r="G80" s="216">
        <f>G81+G84</f>
        <v>0</v>
      </c>
      <c r="H80" s="532"/>
      <c r="I80" s="532"/>
      <c r="L80" s="497"/>
      <c r="M80" s="497"/>
    </row>
    <row r="81" spans="1:13" s="317" customFormat="1" ht="14.25" thickBot="1" thickTop="1">
      <c r="A81" s="196">
        <v>2</v>
      </c>
      <c r="B81" s="412">
        <v>1</v>
      </c>
      <c r="C81" s="413" t="s">
        <v>109</v>
      </c>
      <c r="D81" s="414"/>
      <c r="E81" s="217">
        <f aca="true" t="shared" si="1" ref="E81:G82">E82</f>
        <v>0</v>
      </c>
      <c r="F81" s="217">
        <f t="shared" si="1"/>
        <v>0</v>
      </c>
      <c r="G81" s="217">
        <f t="shared" si="1"/>
        <v>0</v>
      </c>
      <c r="H81" s="532"/>
      <c r="I81" s="532"/>
      <c r="L81" s="497"/>
      <c r="M81" s="497"/>
    </row>
    <row r="82" spans="1:13" s="317" customFormat="1" ht="13.5" thickBot="1">
      <c r="A82" s="399">
        <v>3</v>
      </c>
      <c r="B82" s="402" t="s">
        <v>200</v>
      </c>
      <c r="C82" s="415" t="s">
        <v>88</v>
      </c>
      <c r="D82" s="416"/>
      <c r="E82" s="417">
        <f t="shared" si="1"/>
        <v>0</v>
      </c>
      <c r="F82" s="417">
        <f t="shared" si="1"/>
        <v>0</v>
      </c>
      <c r="G82" s="417">
        <f t="shared" si="1"/>
        <v>0</v>
      </c>
      <c r="H82" s="532"/>
      <c r="I82" s="532"/>
      <c r="L82" s="497"/>
      <c r="M82" s="497"/>
    </row>
    <row r="83" spans="1:13" s="317" customFormat="1" ht="13.5" thickBot="1">
      <c r="A83" s="195">
        <v>4</v>
      </c>
      <c r="B83" s="239"/>
      <c r="C83" s="721" t="s">
        <v>223</v>
      </c>
      <c r="D83" s="722" t="s">
        <v>596</v>
      </c>
      <c r="E83" s="222">
        <v>0</v>
      </c>
      <c r="F83" s="222">
        <v>0</v>
      </c>
      <c r="G83" s="222">
        <v>0</v>
      </c>
      <c r="H83" s="532"/>
      <c r="I83" s="532"/>
      <c r="L83" s="497"/>
      <c r="M83" s="497"/>
    </row>
    <row r="84" spans="1:13" s="317" customFormat="1" ht="13.5" thickBot="1">
      <c r="A84" s="399">
        <v>5</v>
      </c>
      <c r="B84" s="408">
        <v>2</v>
      </c>
      <c r="C84" s="409" t="s">
        <v>90</v>
      </c>
      <c r="D84" s="723"/>
      <c r="E84" s="411">
        <f>E85</f>
        <v>0</v>
      </c>
      <c r="F84" s="411">
        <f>F85</f>
        <v>0</v>
      </c>
      <c r="G84" s="411">
        <f>G85</f>
        <v>0</v>
      </c>
      <c r="H84" s="533"/>
      <c r="I84" s="533"/>
      <c r="L84" s="497"/>
      <c r="M84" s="497"/>
    </row>
    <row r="85" spans="1:13" s="317" customFormat="1" ht="13.5" thickBot="1">
      <c r="A85" s="195">
        <v>6</v>
      </c>
      <c r="B85" s="402" t="s">
        <v>202</v>
      </c>
      <c r="C85" s="403" t="s">
        <v>129</v>
      </c>
      <c r="D85" s="403"/>
      <c r="E85" s="417">
        <f>SUM(E86:E86)</f>
        <v>0</v>
      </c>
      <c r="F85" s="417">
        <f>SUM(F86:F86)</f>
        <v>0</v>
      </c>
      <c r="G85" s="417">
        <f>SUM(G86:G86)</f>
        <v>0</v>
      </c>
      <c r="H85" s="532"/>
      <c r="I85" s="532"/>
      <c r="L85" s="497"/>
      <c r="M85" s="497"/>
    </row>
    <row r="86" spans="1:13" s="317" customFormat="1" ht="13.5" thickBot="1">
      <c r="A86" s="608">
        <v>7</v>
      </c>
      <c r="B86" s="724"/>
      <c r="C86" s="505" t="s">
        <v>223</v>
      </c>
      <c r="D86" s="936" t="s">
        <v>596</v>
      </c>
      <c r="E86" s="351">
        <v>0</v>
      </c>
      <c r="F86" s="351">
        <v>0</v>
      </c>
      <c r="G86" s="351">
        <v>0</v>
      </c>
      <c r="H86" s="308"/>
      <c r="I86" s="308"/>
      <c r="L86" s="497"/>
      <c r="M86" s="497"/>
    </row>
    <row r="87" spans="1:19" s="424" customFormat="1" ht="12.75">
      <c r="A87" s="677"/>
      <c r="B87" s="677"/>
      <c r="C87" s="677"/>
      <c r="D87" s="677"/>
      <c r="E87" s="677"/>
      <c r="F87" s="677"/>
      <c r="G87" s="677"/>
      <c r="H87" s="678"/>
      <c r="I87" s="678"/>
      <c r="J87" s="677"/>
      <c r="K87" s="677"/>
      <c r="L87" s="571"/>
      <c r="M87" s="571"/>
      <c r="N87" s="677"/>
      <c r="O87" s="677"/>
      <c r="P87" s="677"/>
      <c r="Q87" s="677"/>
      <c r="R87" s="677"/>
      <c r="S87" s="677"/>
    </row>
    <row r="88" spans="1:19" s="424" customFormat="1" ht="12.75">
      <c r="A88" s="677"/>
      <c r="B88" s="677"/>
      <c r="C88" s="677"/>
      <c r="D88" s="685"/>
      <c r="E88" s="677"/>
      <c r="F88" s="677"/>
      <c r="G88" s="677"/>
      <c r="H88" s="678"/>
      <c r="I88" s="678"/>
      <c r="J88" s="677"/>
      <c r="K88" s="677"/>
      <c r="L88" s="571"/>
      <c r="M88" s="571"/>
      <c r="N88" s="677"/>
      <c r="O88" s="677"/>
      <c r="P88" s="677"/>
      <c r="Q88" s="677"/>
      <c r="R88" s="677"/>
      <c r="S88" s="677"/>
    </row>
    <row r="89" spans="1:19" s="424" customFormat="1" ht="12.75">
      <c r="A89" s="677"/>
      <c r="B89" s="677"/>
      <c r="C89" s="677"/>
      <c r="D89" s="685"/>
      <c r="E89" s="677"/>
      <c r="F89" s="677"/>
      <c r="G89" s="677"/>
      <c r="H89" s="678"/>
      <c r="I89" s="678"/>
      <c r="J89" s="677"/>
      <c r="K89" s="677"/>
      <c r="L89" s="571"/>
      <c r="M89" s="571"/>
      <c r="N89" s="677"/>
      <c r="O89" s="677"/>
      <c r="P89" s="677"/>
      <c r="Q89" s="677"/>
      <c r="R89" s="677"/>
      <c r="S89" s="677"/>
    </row>
    <row r="90" spans="1:19" s="424" customFormat="1" ht="12.75">
      <c r="A90" s="677"/>
      <c r="B90" s="677"/>
      <c r="C90" s="677"/>
      <c r="D90" s="685"/>
      <c r="E90" s="677"/>
      <c r="F90" s="677"/>
      <c r="G90" s="677"/>
      <c r="H90" s="678"/>
      <c r="I90" s="678"/>
      <c r="J90" s="677"/>
      <c r="K90" s="677"/>
      <c r="L90" s="571"/>
      <c r="M90" s="571"/>
      <c r="N90" s="677"/>
      <c r="O90" s="677"/>
      <c r="P90" s="677"/>
      <c r="Q90" s="677"/>
      <c r="R90" s="677"/>
      <c r="S90" s="677"/>
    </row>
    <row r="91" spans="1:19" s="424" customFormat="1" ht="12.75">
      <c r="A91" s="677"/>
      <c r="B91" s="677"/>
      <c r="C91" s="571"/>
      <c r="D91" s="685"/>
      <c r="E91" s="677"/>
      <c r="F91" s="677"/>
      <c r="G91" s="677"/>
      <c r="H91" s="678"/>
      <c r="I91" s="678"/>
      <c r="J91" s="677"/>
      <c r="K91" s="677"/>
      <c r="L91" s="571"/>
      <c r="M91" s="571"/>
      <c r="N91" s="677"/>
      <c r="O91" s="677"/>
      <c r="P91" s="677"/>
      <c r="Q91" s="677"/>
      <c r="R91" s="677"/>
      <c r="S91" s="677"/>
    </row>
    <row r="92" spans="1:19" s="424" customFormat="1" ht="12.75">
      <c r="A92" s="677"/>
      <c r="B92" s="677"/>
      <c r="C92" s="677"/>
      <c r="D92" s="685"/>
      <c r="E92" s="677"/>
      <c r="F92" s="677"/>
      <c r="G92" s="677"/>
      <c r="H92" s="678"/>
      <c r="I92" s="678"/>
      <c r="J92" s="677"/>
      <c r="K92" s="677"/>
      <c r="L92" s="571"/>
      <c r="M92" s="571"/>
      <c r="N92" s="677"/>
      <c r="O92" s="677"/>
      <c r="P92" s="677"/>
      <c r="Q92" s="677"/>
      <c r="R92" s="677"/>
      <c r="S92" s="677"/>
    </row>
    <row r="93" spans="1:19" s="424" customFormat="1" ht="12.75">
      <c r="A93" s="677"/>
      <c r="B93" s="677"/>
      <c r="C93" s="677"/>
      <c r="D93" s="685"/>
      <c r="E93" s="677"/>
      <c r="F93" s="677"/>
      <c r="G93" s="677"/>
      <c r="H93" s="678"/>
      <c r="I93" s="678"/>
      <c r="J93" s="677"/>
      <c r="K93" s="677"/>
      <c r="L93" s="571"/>
      <c r="M93" s="571"/>
      <c r="N93" s="677"/>
      <c r="O93" s="677"/>
      <c r="P93" s="677"/>
      <c r="Q93" s="677"/>
      <c r="R93" s="677"/>
      <c r="S93" s="677"/>
    </row>
    <row r="94" spans="1:19" s="424" customFormat="1" ht="12.75">
      <c r="A94" s="677"/>
      <c r="B94" s="677"/>
      <c r="C94" s="677"/>
      <c r="D94" s="685"/>
      <c r="E94" s="677"/>
      <c r="F94" s="677"/>
      <c r="G94" s="677"/>
      <c r="H94" s="678"/>
      <c r="I94" s="678"/>
      <c r="J94" s="677"/>
      <c r="K94" s="677"/>
      <c r="L94" s="571"/>
      <c r="M94" s="571"/>
      <c r="N94" s="677"/>
      <c r="O94" s="677"/>
      <c r="P94" s="677"/>
      <c r="Q94" s="677"/>
      <c r="R94" s="677"/>
      <c r="S94" s="677"/>
    </row>
    <row r="95" spans="1:19" s="424" customFormat="1" ht="12.75">
      <c r="A95" s="677"/>
      <c r="B95" s="677"/>
      <c r="C95" s="677"/>
      <c r="D95" s="685"/>
      <c r="E95" s="677"/>
      <c r="F95" s="677"/>
      <c r="G95" s="677"/>
      <c r="H95" s="678"/>
      <c r="I95" s="678"/>
      <c r="J95" s="677"/>
      <c r="K95" s="677"/>
      <c r="L95" s="571"/>
      <c r="M95" s="571"/>
      <c r="N95" s="677"/>
      <c r="O95" s="677"/>
      <c r="P95" s="677"/>
      <c r="Q95" s="677"/>
      <c r="R95" s="677"/>
      <c r="S95" s="677"/>
    </row>
    <row r="96" spans="1:19" s="424" customFormat="1" ht="12.75">
      <c r="A96" s="677"/>
      <c r="B96" s="677"/>
      <c r="C96" s="677"/>
      <c r="D96" s="685"/>
      <c r="E96" s="677"/>
      <c r="F96" s="677"/>
      <c r="G96" s="677"/>
      <c r="H96" s="678"/>
      <c r="I96" s="678"/>
      <c r="J96" s="677"/>
      <c r="K96" s="677"/>
      <c r="L96" s="571"/>
      <c r="M96" s="571"/>
      <c r="N96" s="677"/>
      <c r="O96" s="677"/>
      <c r="P96" s="677"/>
      <c r="Q96" s="677"/>
      <c r="R96" s="677"/>
      <c r="S96" s="677"/>
    </row>
    <row r="97" spans="1:19" s="424" customFormat="1" ht="12.75">
      <c r="A97" s="677"/>
      <c r="B97" s="677"/>
      <c r="C97" s="677"/>
      <c r="D97" s="685"/>
      <c r="E97" s="677"/>
      <c r="F97" s="677"/>
      <c r="G97" s="677"/>
      <c r="H97" s="678"/>
      <c r="I97" s="678"/>
      <c r="J97" s="677"/>
      <c r="K97" s="677"/>
      <c r="L97" s="571"/>
      <c r="M97" s="571"/>
      <c r="N97" s="677"/>
      <c r="O97" s="677"/>
      <c r="P97" s="677"/>
      <c r="Q97" s="677"/>
      <c r="R97" s="677"/>
      <c r="S97" s="677"/>
    </row>
    <row r="98" spans="1:19" s="424" customFormat="1" ht="12.75">
      <c r="A98" s="677"/>
      <c r="B98" s="677"/>
      <c r="C98" s="677"/>
      <c r="D98" s="685"/>
      <c r="E98" s="677"/>
      <c r="F98" s="677"/>
      <c r="G98" s="677"/>
      <c r="H98" s="678"/>
      <c r="I98" s="678"/>
      <c r="J98" s="677"/>
      <c r="K98" s="677"/>
      <c r="L98" s="571"/>
      <c r="M98" s="571"/>
      <c r="N98" s="677"/>
      <c r="O98" s="677"/>
      <c r="P98" s="677"/>
      <c r="Q98" s="677"/>
      <c r="R98" s="677"/>
      <c r="S98" s="677"/>
    </row>
    <row r="99" spans="1:19" s="424" customFormat="1" ht="12.75">
      <c r="A99" s="677"/>
      <c r="B99" s="677"/>
      <c r="C99" s="677"/>
      <c r="D99" s="685"/>
      <c r="E99" s="677"/>
      <c r="F99" s="677"/>
      <c r="G99" s="677"/>
      <c r="H99" s="678"/>
      <c r="I99" s="678"/>
      <c r="J99" s="677"/>
      <c r="K99" s="677"/>
      <c r="L99" s="571"/>
      <c r="M99" s="571"/>
      <c r="N99" s="677"/>
      <c r="O99" s="677"/>
      <c r="P99" s="677"/>
      <c r="Q99" s="677"/>
      <c r="R99" s="677"/>
      <c r="S99" s="677"/>
    </row>
    <row r="100" spans="1:19" s="424" customFormat="1" ht="12.75">
      <c r="A100" s="677"/>
      <c r="B100" s="677"/>
      <c r="C100" s="677"/>
      <c r="D100" s="685"/>
      <c r="E100" s="677"/>
      <c r="F100" s="677"/>
      <c r="G100" s="677"/>
      <c r="H100" s="678"/>
      <c r="I100" s="678"/>
      <c r="J100" s="677"/>
      <c r="K100" s="677"/>
      <c r="L100" s="571"/>
      <c r="M100" s="571"/>
      <c r="N100" s="677"/>
      <c r="O100" s="677"/>
      <c r="P100" s="677"/>
      <c r="Q100" s="677"/>
      <c r="R100" s="677"/>
      <c r="S100" s="677"/>
    </row>
    <row r="101" spans="1:19" s="424" customFormat="1" ht="12.75">
      <c r="A101" s="677"/>
      <c r="B101" s="677"/>
      <c r="C101" s="677"/>
      <c r="D101" s="685"/>
      <c r="E101" s="677"/>
      <c r="F101" s="677"/>
      <c r="G101" s="677"/>
      <c r="H101" s="678"/>
      <c r="I101" s="678"/>
      <c r="J101" s="677"/>
      <c r="K101" s="677"/>
      <c r="L101" s="571"/>
      <c r="M101" s="571"/>
      <c r="N101" s="677"/>
      <c r="O101" s="677"/>
      <c r="P101" s="677"/>
      <c r="Q101" s="677"/>
      <c r="R101" s="677"/>
      <c r="S101" s="677"/>
    </row>
    <row r="102" spans="1:19" s="424" customFormat="1" ht="12.75">
      <c r="A102" s="677"/>
      <c r="B102" s="677"/>
      <c r="C102" s="677"/>
      <c r="D102" s="685"/>
      <c r="E102" s="677"/>
      <c r="F102" s="677"/>
      <c r="G102" s="677"/>
      <c r="H102" s="678"/>
      <c r="I102" s="678"/>
      <c r="J102" s="677"/>
      <c r="K102" s="677"/>
      <c r="L102" s="571"/>
      <c r="M102" s="571"/>
      <c r="N102" s="677"/>
      <c r="O102" s="677"/>
      <c r="P102" s="677"/>
      <c r="Q102" s="677"/>
      <c r="R102" s="677"/>
      <c r="S102" s="677"/>
    </row>
    <row r="103" spans="1:19" s="424" customFormat="1" ht="12.75">
      <c r="A103" s="677"/>
      <c r="B103" s="677"/>
      <c r="C103" s="677"/>
      <c r="D103" s="685"/>
      <c r="E103" s="677"/>
      <c r="F103" s="677"/>
      <c r="G103" s="677"/>
      <c r="H103" s="678"/>
      <c r="I103" s="678"/>
      <c r="J103" s="677"/>
      <c r="K103" s="677"/>
      <c r="L103" s="571"/>
      <c r="M103" s="571"/>
      <c r="N103" s="677"/>
      <c r="O103" s="677"/>
      <c r="P103" s="677"/>
      <c r="Q103" s="677"/>
      <c r="R103" s="677"/>
      <c r="S103" s="677"/>
    </row>
    <row r="104" spans="1:19" s="424" customFormat="1" ht="12.75">
      <c r="A104" s="677"/>
      <c r="B104" s="677"/>
      <c r="C104" s="677"/>
      <c r="D104" s="685"/>
      <c r="E104" s="677"/>
      <c r="F104" s="677"/>
      <c r="G104" s="677"/>
      <c r="H104" s="678"/>
      <c r="I104" s="678"/>
      <c r="J104" s="677"/>
      <c r="K104" s="677"/>
      <c r="L104" s="571"/>
      <c r="M104" s="571"/>
      <c r="N104" s="677"/>
      <c r="O104" s="677"/>
      <c r="P104" s="677"/>
      <c r="Q104" s="677"/>
      <c r="R104" s="677"/>
      <c r="S104" s="677"/>
    </row>
    <row r="105" spans="1:19" s="424" customFormat="1" ht="12.75">
      <c r="A105" s="677"/>
      <c r="B105" s="677"/>
      <c r="C105" s="677"/>
      <c r="D105" s="685"/>
      <c r="E105" s="677"/>
      <c r="F105" s="677"/>
      <c r="G105" s="677"/>
      <c r="H105" s="678"/>
      <c r="I105" s="678"/>
      <c r="J105" s="677"/>
      <c r="K105" s="677"/>
      <c r="L105" s="571"/>
      <c r="M105" s="571"/>
      <c r="N105" s="677"/>
      <c r="O105" s="677"/>
      <c r="P105" s="677"/>
      <c r="Q105" s="677"/>
      <c r="R105" s="677"/>
      <c r="S105" s="677"/>
    </row>
    <row r="106" spans="1:19" s="424" customFormat="1" ht="12.75">
      <c r="A106" s="677"/>
      <c r="B106" s="677"/>
      <c r="C106" s="677"/>
      <c r="D106" s="685"/>
      <c r="E106" s="677"/>
      <c r="F106" s="677"/>
      <c r="G106" s="677"/>
      <c r="H106" s="678"/>
      <c r="I106" s="678"/>
      <c r="J106" s="677"/>
      <c r="K106" s="677"/>
      <c r="L106" s="571"/>
      <c r="M106" s="571"/>
      <c r="N106" s="677"/>
      <c r="O106" s="677"/>
      <c r="P106" s="677"/>
      <c r="Q106" s="677"/>
      <c r="R106" s="677"/>
      <c r="S106" s="677"/>
    </row>
    <row r="107" spans="1:19" s="424" customFormat="1" ht="12.75">
      <c r="A107" s="677"/>
      <c r="B107" s="677"/>
      <c r="C107" s="677"/>
      <c r="D107" s="685"/>
      <c r="E107" s="677"/>
      <c r="F107" s="677"/>
      <c r="G107" s="677"/>
      <c r="H107" s="678"/>
      <c r="I107" s="678"/>
      <c r="J107" s="677"/>
      <c r="K107" s="677"/>
      <c r="L107" s="571"/>
      <c r="M107" s="571"/>
      <c r="N107" s="677"/>
      <c r="O107" s="677"/>
      <c r="P107" s="677"/>
      <c r="Q107" s="677"/>
      <c r="R107" s="677"/>
      <c r="S107" s="677"/>
    </row>
    <row r="108" spans="1:19" s="424" customFormat="1" ht="12.75">
      <c r="A108" s="677"/>
      <c r="B108" s="677"/>
      <c r="C108" s="677"/>
      <c r="D108" s="685"/>
      <c r="E108" s="677"/>
      <c r="F108" s="677"/>
      <c r="G108" s="677"/>
      <c r="H108" s="678"/>
      <c r="I108" s="678"/>
      <c r="J108" s="677"/>
      <c r="K108" s="677"/>
      <c r="L108" s="571"/>
      <c r="M108" s="571"/>
      <c r="N108" s="677"/>
      <c r="O108" s="677"/>
      <c r="P108" s="677"/>
      <c r="Q108" s="677"/>
      <c r="R108" s="677"/>
      <c r="S108" s="677"/>
    </row>
    <row r="109" spans="1:19" s="424" customFormat="1" ht="12.75">
      <c r="A109" s="677"/>
      <c r="B109" s="677"/>
      <c r="C109" s="677"/>
      <c r="D109" s="685"/>
      <c r="E109" s="677"/>
      <c r="F109" s="677"/>
      <c r="G109" s="677"/>
      <c r="H109" s="678"/>
      <c r="I109" s="678"/>
      <c r="J109" s="677"/>
      <c r="K109" s="677"/>
      <c r="L109" s="571"/>
      <c r="M109" s="571"/>
      <c r="N109" s="677"/>
      <c r="O109" s="677"/>
      <c r="P109" s="677"/>
      <c r="Q109" s="677"/>
      <c r="R109" s="677"/>
      <c r="S109" s="677"/>
    </row>
    <row r="110" spans="1:19" s="424" customFormat="1" ht="12.75">
      <c r="A110" s="677"/>
      <c r="B110" s="677"/>
      <c r="C110" s="677"/>
      <c r="D110" s="685"/>
      <c r="E110" s="677"/>
      <c r="F110" s="677"/>
      <c r="G110" s="677"/>
      <c r="H110" s="678"/>
      <c r="I110" s="678"/>
      <c r="J110" s="677"/>
      <c r="K110" s="677"/>
      <c r="L110" s="571"/>
      <c r="M110" s="571"/>
      <c r="N110" s="677"/>
      <c r="O110" s="677"/>
      <c r="P110" s="677"/>
      <c r="Q110" s="677"/>
      <c r="R110" s="677"/>
      <c r="S110" s="677"/>
    </row>
    <row r="111" spans="1:19" s="876" customFormat="1" ht="12.75">
      <c r="A111" s="678"/>
      <c r="B111" s="678"/>
      <c r="C111" s="875"/>
      <c r="D111" s="572"/>
      <c r="E111" s="678"/>
      <c r="F111" s="678"/>
      <c r="G111" s="678"/>
      <c r="H111" s="678"/>
      <c r="I111" s="678"/>
      <c r="J111" s="678"/>
      <c r="K111" s="678"/>
      <c r="L111" s="572"/>
      <c r="M111" s="572"/>
      <c r="N111" s="678"/>
      <c r="O111" s="678"/>
      <c r="P111" s="678"/>
      <c r="Q111" s="678"/>
      <c r="R111" s="678"/>
      <c r="S111" s="678"/>
    </row>
    <row r="112" spans="1:19" s="876" customFormat="1" ht="12.75">
      <c r="A112" s="678"/>
      <c r="B112" s="678"/>
      <c r="C112" s="875"/>
      <c r="D112" s="678"/>
      <c r="E112" s="678"/>
      <c r="F112" s="678"/>
      <c r="G112" s="678"/>
      <c r="H112" s="678"/>
      <c r="I112" s="678"/>
      <c r="J112" s="678"/>
      <c r="K112" s="678"/>
      <c r="L112" s="572"/>
      <c r="M112" s="572"/>
      <c r="N112" s="678"/>
      <c r="O112" s="678"/>
      <c r="P112" s="678"/>
      <c r="Q112" s="678"/>
      <c r="R112" s="678"/>
      <c r="S112" s="678"/>
    </row>
    <row r="113" spans="1:19" s="878" customFormat="1" ht="12.75">
      <c r="A113" s="687"/>
      <c r="B113" s="687"/>
      <c r="C113" s="687"/>
      <c r="D113" s="877"/>
      <c r="E113" s="689"/>
      <c r="F113" s="687"/>
      <c r="G113" s="687"/>
      <c r="H113" s="687"/>
      <c r="I113" s="687"/>
      <c r="J113" s="687"/>
      <c r="K113" s="687"/>
      <c r="L113" s="687"/>
      <c r="M113" s="687"/>
      <c r="N113" s="687"/>
      <c r="O113" s="687"/>
      <c r="P113" s="687"/>
      <c r="Q113" s="687"/>
      <c r="R113" s="687"/>
      <c r="S113" s="687"/>
    </row>
    <row r="114" spans="1:19" s="878" customFormat="1" ht="12.75">
      <c r="A114" s="687"/>
      <c r="B114" s="687"/>
      <c r="C114" s="687"/>
      <c r="D114" s="687"/>
      <c r="E114" s="689"/>
      <c r="F114" s="687"/>
      <c r="G114" s="687"/>
      <c r="H114" s="687"/>
      <c r="I114" s="687"/>
      <c r="J114" s="687"/>
      <c r="K114" s="687"/>
      <c r="L114" s="687"/>
      <c r="M114" s="687"/>
      <c r="N114" s="687"/>
      <c r="O114" s="687"/>
      <c r="P114" s="687"/>
      <c r="Q114" s="687"/>
      <c r="R114" s="687"/>
      <c r="S114" s="687"/>
    </row>
    <row r="115" spans="1:19" s="690" customFormat="1" ht="11.25">
      <c r="A115" s="687"/>
      <c r="B115" s="688"/>
      <c r="C115" s="687"/>
      <c r="D115" s="687"/>
      <c r="E115" s="689"/>
      <c r="F115" s="687"/>
      <c r="G115" s="687"/>
      <c r="H115" s="687"/>
      <c r="I115" s="687"/>
      <c r="J115" s="687"/>
      <c r="K115" s="687"/>
      <c r="L115" s="687"/>
      <c r="M115" s="687"/>
      <c r="N115" s="687"/>
      <c r="O115" s="687"/>
      <c r="P115" s="687"/>
      <c r="Q115" s="687"/>
      <c r="R115" s="687"/>
      <c r="S115" s="687"/>
    </row>
    <row r="116" spans="1:19" s="690" customFormat="1" ht="11.25">
      <c r="A116" s="691"/>
      <c r="B116" s="692"/>
      <c r="C116" s="693"/>
      <c r="D116" s="687"/>
      <c r="E116" s="689"/>
      <c r="F116" s="687"/>
      <c r="G116" s="687"/>
      <c r="H116" s="687"/>
      <c r="I116" s="687"/>
      <c r="J116" s="687"/>
      <c r="K116" s="687"/>
      <c r="L116" s="687"/>
      <c r="M116" s="687"/>
      <c r="N116" s="687"/>
      <c r="O116" s="687"/>
      <c r="P116" s="687"/>
      <c r="Q116" s="687"/>
      <c r="R116" s="687"/>
      <c r="S116" s="687"/>
    </row>
    <row r="117" spans="1:19" s="690" customFormat="1" ht="11.25">
      <c r="A117" s="691"/>
      <c r="B117" s="693"/>
      <c r="C117" s="687"/>
      <c r="D117" s="687"/>
      <c r="E117" s="689"/>
      <c r="F117" s="687"/>
      <c r="G117" s="687"/>
      <c r="H117" s="687"/>
      <c r="I117" s="687"/>
      <c r="J117" s="687"/>
      <c r="K117" s="687"/>
      <c r="L117" s="687"/>
      <c r="M117" s="687"/>
      <c r="N117" s="687"/>
      <c r="O117" s="687"/>
      <c r="P117" s="687"/>
      <c r="Q117" s="687"/>
      <c r="R117" s="687"/>
      <c r="S117" s="687"/>
    </row>
    <row r="118" spans="1:19" s="690" customFormat="1" ht="11.25">
      <c r="A118" s="691"/>
      <c r="B118" s="693"/>
      <c r="C118" s="687"/>
      <c r="D118" s="687"/>
      <c r="E118" s="687"/>
      <c r="F118" s="687"/>
      <c r="G118" s="687"/>
      <c r="I118" s="687"/>
      <c r="J118" s="687"/>
      <c r="K118" s="687"/>
      <c r="L118" s="687"/>
      <c r="M118" s="687"/>
      <c r="N118" s="687"/>
      <c r="O118" s="687"/>
      <c r="P118" s="687"/>
      <c r="Q118" s="687"/>
      <c r="R118" s="687"/>
      <c r="S118" s="687"/>
    </row>
    <row r="119" spans="1:19" s="690" customFormat="1" ht="11.25">
      <c r="A119" s="691"/>
      <c r="B119" s="693"/>
      <c r="C119" s="687"/>
      <c r="D119" s="786"/>
      <c r="E119" s="687"/>
      <c r="F119" s="687"/>
      <c r="G119" s="687"/>
      <c r="I119" s="687"/>
      <c r="J119" s="687"/>
      <c r="K119" s="687"/>
      <c r="L119" s="687"/>
      <c r="M119" s="687"/>
      <c r="N119" s="687"/>
      <c r="O119" s="687"/>
      <c r="P119" s="687"/>
      <c r="Q119" s="687"/>
      <c r="R119" s="687"/>
      <c r="S119" s="687"/>
    </row>
    <row r="120" spans="1:13" s="690" customFormat="1" ht="11.25">
      <c r="A120" s="694"/>
      <c r="B120" s="695"/>
      <c r="E120" s="696"/>
      <c r="L120" s="687"/>
      <c r="M120" s="687"/>
    </row>
    <row r="121" spans="1:13" s="690" customFormat="1" ht="11.25">
      <c r="A121" s="694"/>
      <c r="B121" s="695"/>
      <c r="E121" s="689"/>
      <c r="L121" s="687"/>
      <c r="M121" s="687"/>
    </row>
    <row r="122" spans="5:13" s="690" customFormat="1" ht="11.25">
      <c r="E122" s="689"/>
      <c r="F122" s="689"/>
      <c r="G122" s="689"/>
      <c r="H122" s="689"/>
      <c r="L122" s="687"/>
      <c r="M122" s="687"/>
    </row>
    <row r="123" spans="3:13" s="690" customFormat="1" ht="11.25">
      <c r="C123" s="695"/>
      <c r="H123" s="689"/>
      <c r="L123" s="687"/>
      <c r="M123" s="687"/>
    </row>
    <row r="124" spans="8:13" s="690" customFormat="1" ht="11.25">
      <c r="H124" s="689"/>
      <c r="L124" s="687"/>
      <c r="M124" s="687"/>
    </row>
    <row r="125" spans="3:8" s="687" customFormat="1" ht="11.25">
      <c r="C125" s="693"/>
      <c r="E125" s="689"/>
      <c r="H125" s="689"/>
    </row>
    <row r="126" spans="3:9" s="687" customFormat="1" ht="11.25">
      <c r="C126" s="693"/>
      <c r="E126" s="697"/>
      <c r="F126" s="698"/>
      <c r="G126" s="698"/>
      <c r="H126" s="689"/>
      <c r="I126" s="693"/>
    </row>
    <row r="127" spans="3:9" s="687" customFormat="1" ht="11.25">
      <c r="C127" s="693"/>
      <c r="E127" s="695"/>
      <c r="F127" s="693"/>
      <c r="G127" s="693"/>
      <c r="H127" s="689"/>
      <c r="I127" s="693"/>
    </row>
    <row r="128" spans="3:13" s="699" customFormat="1" ht="11.25">
      <c r="C128" s="700"/>
      <c r="E128" s="701"/>
      <c r="F128" s="700"/>
      <c r="G128" s="700"/>
      <c r="H128" s="702"/>
      <c r="I128" s="700"/>
      <c r="L128" s="687"/>
      <c r="M128" s="687"/>
    </row>
    <row r="129" spans="3:13" s="699" customFormat="1" ht="11.25">
      <c r="C129" s="700"/>
      <c r="E129" s="702"/>
      <c r="H129" s="702"/>
      <c r="L129" s="687"/>
      <c r="M129" s="687"/>
    </row>
    <row r="130" spans="3:13" s="699" customFormat="1" ht="11.25">
      <c r="C130" s="703"/>
      <c r="E130" s="704"/>
      <c r="F130" s="705"/>
      <c r="G130" s="705"/>
      <c r="H130" s="689"/>
      <c r="I130" s="700"/>
      <c r="L130" s="687"/>
      <c r="M130" s="687"/>
    </row>
    <row r="131" spans="3:13" s="699" customFormat="1" ht="11.25">
      <c r="C131" s="700"/>
      <c r="E131" s="700"/>
      <c r="F131" s="700"/>
      <c r="G131" s="700"/>
      <c r="H131" s="702"/>
      <c r="I131" s="700"/>
      <c r="L131" s="687"/>
      <c r="M131" s="687"/>
    </row>
    <row r="132" spans="3:13" s="706" customFormat="1" ht="12.75">
      <c r="C132" s="707"/>
      <c r="D132" s="708"/>
      <c r="E132" s="705"/>
      <c r="F132" s="708"/>
      <c r="G132" s="708"/>
      <c r="H132" s="709"/>
      <c r="I132" s="708"/>
      <c r="L132" s="687"/>
      <c r="M132" s="687"/>
    </row>
    <row r="133" spans="3:13" s="699" customFormat="1" ht="11.25">
      <c r="C133" s="710"/>
      <c r="L133" s="687"/>
      <c r="M133" s="687"/>
    </row>
    <row r="134" spans="3:13" s="26" customFormat="1" ht="11.25">
      <c r="C134" s="41"/>
      <c r="E134" s="787"/>
      <c r="F134" s="789"/>
      <c r="G134" s="789"/>
      <c r="H134" s="686"/>
      <c r="L134" s="572"/>
      <c r="M134" s="572"/>
    </row>
    <row r="135" spans="4:13" s="26" customFormat="1" ht="11.25">
      <c r="D135" s="9"/>
      <c r="E135" s="788"/>
      <c r="F135" s="788"/>
      <c r="G135" s="788"/>
      <c r="H135" s="253"/>
      <c r="I135" s="253"/>
      <c r="L135" s="572"/>
      <c r="M135" s="572"/>
    </row>
    <row r="136" spans="4:13" s="26" customFormat="1" ht="11.25">
      <c r="D136" s="9"/>
      <c r="E136" s="96"/>
      <c r="F136" s="96"/>
      <c r="G136" s="96"/>
      <c r="H136" s="96"/>
      <c r="I136" s="96"/>
      <c r="L136" s="572"/>
      <c r="M136" s="572"/>
    </row>
    <row r="137" spans="4:13" s="26" customFormat="1" ht="11.25">
      <c r="D137" s="9"/>
      <c r="E137" s="96"/>
      <c r="F137" s="96"/>
      <c r="G137" s="96"/>
      <c r="H137" s="96"/>
      <c r="I137" s="96"/>
      <c r="L137" s="572"/>
      <c r="M137" s="572"/>
    </row>
    <row r="138" spans="4:13" s="26" customFormat="1" ht="5.25" customHeight="1">
      <c r="D138" s="9"/>
      <c r="L138" s="572"/>
      <c r="M138" s="572"/>
    </row>
    <row r="139" spans="4:13" s="26" customFormat="1" ht="15" customHeight="1">
      <c r="D139" s="41"/>
      <c r="E139" s="253"/>
      <c r="F139" s="253"/>
      <c r="G139" s="253"/>
      <c r="H139" s="253"/>
      <c r="I139" s="253"/>
      <c r="L139" s="572"/>
      <c r="M139" s="572"/>
    </row>
    <row r="140" spans="4:13" s="26" customFormat="1" ht="11.25">
      <c r="D140" s="41"/>
      <c r="E140" s="96"/>
      <c r="F140" s="96"/>
      <c r="G140" s="96"/>
      <c r="H140" s="96"/>
      <c r="I140" s="96"/>
      <c r="L140" s="572"/>
      <c r="M140" s="572"/>
    </row>
    <row r="141" spans="5:13" s="26" customFormat="1" ht="11.25">
      <c r="E141" s="96"/>
      <c r="F141" s="96"/>
      <c r="G141" s="96"/>
      <c r="H141" s="96"/>
      <c r="I141" s="96"/>
      <c r="L141" s="572"/>
      <c r="M141" s="572"/>
    </row>
    <row r="142" spans="12:13" s="26" customFormat="1" ht="4.5" customHeight="1">
      <c r="L142" s="572"/>
      <c r="M142" s="572"/>
    </row>
    <row r="143" spans="5:13" s="26" customFormat="1" ht="11.25">
      <c r="E143" s="253"/>
      <c r="F143" s="253"/>
      <c r="G143" s="253"/>
      <c r="H143" s="253"/>
      <c r="I143" s="253"/>
      <c r="L143" s="572"/>
      <c r="M143" s="572"/>
    </row>
    <row r="144" spans="5:13" s="26" customFormat="1" ht="11.25">
      <c r="E144" s="96"/>
      <c r="F144" s="96"/>
      <c r="G144" s="96"/>
      <c r="H144" s="96"/>
      <c r="I144" s="96"/>
      <c r="L144" s="572"/>
      <c r="M144" s="572"/>
    </row>
    <row r="145" spans="4:13" s="26" customFormat="1" ht="11.25">
      <c r="D145" s="41"/>
      <c r="E145" s="96"/>
      <c r="F145" s="96"/>
      <c r="G145" s="96"/>
      <c r="H145" s="96"/>
      <c r="I145" s="96"/>
      <c r="L145" s="572"/>
      <c r="M145" s="572"/>
    </row>
    <row r="146" spans="12:13" s="254" customFormat="1" ht="12.75">
      <c r="L146" s="572"/>
      <c r="M146" s="572"/>
    </row>
    <row r="147" spans="12:13" s="254" customFormat="1" ht="12.75">
      <c r="L147" s="572"/>
      <c r="M147" s="572"/>
    </row>
  </sheetData>
  <sheetProtection/>
  <mergeCells count="17">
    <mergeCell ref="A78:A79"/>
    <mergeCell ref="B78:B79"/>
    <mergeCell ref="C78:C79"/>
    <mergeCell ref="D78:D79"/>
    <mergeCell ref="A2:D2"/>
    <mergeCell ref="A76:D76"/>
    <mergeCell ref="A4:A5"/>
    <mergeCell ref="B4:B5"/>
    <mergeCell ref="C4:C5"/>
    <mergeCell ref="D4:D5"/>
    <mergeCell ref="B65:C65"/>
    <mergeCell ref="B66:C66"/>
    <mergeCell ref="B67:C67"/>
    <mergeCell ref="B38:B40"/>
    <mergeCell ref="B11:B13"/>
    <mergeCell ref="B62:B63"/>
    <mergeCell ref="B55:B57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Kovárová</dc:creator>
  <cp:keywords/>
  <dc:description/>
  <cp:lastModifiedBy>Kovarova</cp:lastModifiedBy>
  <cp:lastPrinted>2023-06-06T12:04:28Z</cp:lastPrinted>
  <dcterms:created xsi:type="dcterms:W3CDTF">2012-10-11T06:39:36Z</dcterms:created>
  <dcterms:modified xsi:type="dcterms:W3CDTF">2023-06-15T12:27:44Z</dcterms:modified>
  <cp:category/>
  <cp:version/>
  <cp:contentType/>
  <cp:contentStatus/>
</cp:coreProperties>
</file>